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Consulting Content\Articles\A2_Cap Table Linear Interpolation\Published\"/>
    </mc:Choice>
  </mc:AlternateContent>
  <xr:revisionPtr revIDLastSave="0" documentId="13_ncr:1_{9E4EE1DC-E10F-401A-8C6A-8B9E46B32863}" xr6:coauthVersionLast="47" xr6:coauthVersionMax="47" xr10:uidLastSave="{00000000-0000-0000-0000-000000000000}"/>
  <workbookProtection workbookAlgorithmName="SHA-512" workbookHashValue="QdtAG66cTZVMf8/9NKiMkExqXPYHY3v3z4heMNUluUfxP+a77xKsgNW16On+uNyAl3b9taNKyfgQBaqqtKJVww==" workbookSaltValue="XDp+9nLulYA6grDjVdcO4g==" workbookSpinCount="100000" lockStructure="1"/>
  <bookViews>
    <workbookView xWindow="-98" yWindow="-98" windowWidth="24196" windowHeight="13096" xr2:uid="{51F0DBAA-E575-4E73-B56A-22C90E5F741C}"/>
  </bookViews>
  <sheets>
    <sheet name="Read Me" sheetId="2" r:id="rId1"/>
    <sheet name="Top Down (A)" sheetId="3" r:id="rId2"/>
  </sheets>
  <calcPr calcId="191029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3" l="1"/>
  <c r="C19" i="3"/>
  <c r="E19" i="3" s="1"/>
  <c r="C20" i="3"/>
  <c r="E5" i="3"/>
  <c r="E6" i="3"/>
  <c r="H19" i="3" l="1"/>
  <c r="J19" i="3" s="1"/>
  <c r="E20" i="3"/>
  <c r="H20" i="3" l="1"/>
  <c r="J20" i="3" s="1"/>
  <c r="D35" i="3" l="1"/>
  <c r="E35" i="3" s="1"/>
  <c r="F35" i="3" s="1"/>
  <c r="G35" i="3" s="1"/>
  <c r="H35" i="3" s="1"/>
  <c r="I35" i="3" s="1"/>
  <c r="J35" i="3" s="1"/>
  <c r="K35" i="3" s="1"/>
  <c r="L35" i="3" s="1"/>
  <c r="D34" i="3"/>
  <c r="E34" i="3" s="1"/>
  <c r="C36" i="3"/>
  <c r="C38" i="3" s="1"/>
  <c r="J23" i="3"/>
  <c r="C21" i="3"/>
  <c r="E21" i="3" s="1"/>
  <c r="C22" i="3"/>
  <c r="C18" i="3"/>
  <c r="F24" i="3"/>
  <c r="D10" i="3"/>
  <c r="D12" i="3" s="1"/>
  <c r="E7" i="3"/>
  <c r="E8" i="3"/>
  <c r="E9" i="3"/>
  <c r="E11" i="3"/>
  <c r="E4" i="3"/>
  <c r="C10" i="3"/>
  <c r="C12" i="3" s="1"/>
  <c r="D42" i="3" l="1"/>
  <c r="C72" i="3"/>
  <c r="F9" i="3"/>
  <c r="F6" i="3"/>
  <c r="F5" i="3"/>
  <c r="E10" i="3"/>
  <c r="F4" i="3"/>
  <c r="F11" i="3"/>
  <c r="F7" i="3"/>
  <c r="F8" i="3"/>
  <c r="J30" i="3"/>
  <c r="I30" i="3"/>
  <c r="D30" i="3"/>
  <c r="L30" i="3"/>
  <c r="K30" i="3"/>
  <c r="E36" i="3"/>
  <c r="E38" i="3" s="1"/>
  <c r="F34" i="3"/>
  <c r="C30" i="3"/>
  <c r="H30" i="3"/>
  <c r="G30" i="3"/>
  <c r="F30" i="3"/>
  <c r="E30" i="3"/>
  <c r="D36" i="3"/>
  <c r="D38" i="3" s="1"/>
  <c r="C24" i="3"/>
  <c r="C47" i="3" s="1"/>
  <c r="H21" i="3"/>
  <c r="J21" i="3" s="1"/>
  <c r="E12" i="3"/>
  <c r="C39" i="3" l="1"/>
  <c r="D47" i="3"/>
  <c r="E47" i="3" s="1"/>
  <c r="F47" i="3" s="1"/>
  <c r="G47" i="3" s="1"/>
  <c r="H47" i="3" s="1"/>
  <c r="I47" i="3" s="1"/>
  <c r="J47" i="3" s="1"/>
  <c r="K47" i="3" s="1"/>
  <c r="L47" i="3" s="1"/>
  <c r="C53" i="3"/>
  <c r="D19" i="3"/>
  <c r="D20" i="3"/>
  <c r="D18" i="3"/>
  <c r="H24" i="3"/>
  <c r="F10" i="3"/>
  <c r="F12" i="3" s="1"/>
  <c r="D39" i="3"/>
  <c r="E39" i="3"/>
  <c r="D22" i="3"/>
  <c r="G34" i="3"/>
  <c r="F36" i="3"/>
  <c r="F38" i="3" s="1"/>
  <c r="D21" i="3"/>
  <c r="D23" i="3"/>
  <c r="D53" i="3" l="1"/>
  <c r="E53" i="3" s="1"/>
  <c r="F53" i="3" s="1"/>
  <c r="G53" i="3" s="1"/>
  <c r="H53" i="3" s="1"/>
  <c r="I53" i="3" s="1"/>
  <c r="J53" i="3" s="1"/>
  <c r="K53" i="3" s="1"/>
  <c r="L53" i="3" s="1"/>
  <c r="C59" i="3"/>
  <c r="D59" i="3" s="1"/>
  <c r="E59" i="3" s="1"/>
  <c r="F59" i="3" s="1"/>
  <c r="G59" i="3" s="1"/>
  <c r="H59" i="3" s="1"/>
  <c r="I59" i="3" s="1"/>
  <c r="J59" i="3" s="1"/>
  <c r="K59" i="3" s="1"/>
  <c r="L59" i="3" s="1"/>
  <c r="D44" i="3"/>
  <c r="D46" i="3" s="1"/>
  <c r="E44" i="3"/>
  <c r="E46" i="3" s="1"/>
  <c r="E42" i="3" s="1"/>
  <c r="C44" i="3"/>
  <c r="C46" i="3" s="1"/>
  <c r="F39" i="3"/>
  <c r="H34" i="3"/>
  <c r="G36" i="3"/>
  <c r="G38" i="3" s="1"/>
  <c r="D24" i="3"/>
  <c r="C45" i="3" l="1"/>
  <c r="C66" i="3" s="1"/>
  <c r="C84" i="3" s="1"/>
  <c r="D48" i="3"/>
  <c r="D50" i="3" s="1"/>
  <c r="D52" i="3" s="1"/>
  <c r="E45" i="3"/>
  <c r="E66" i="3" s="1"/>
  <c r="C48" i="3"/>
  <c r="C50" i="3" s="1"/>
  <c r="C52" i="3" s="1"/>
  <c r="E48" i="3"/>
  <c r="E50" i="3" s="1"/>
  <c r="E52" i="3" s="1"/>
  <c r="D45" i="3"/>
  <c r="D66" i="3" s="1"/>
  <c r="F44" i="3"/>
  <c r="G39" i="3"/>
  <c r="H36" i="3"/>
  <c r="H38" i="3" s="1"/>
  <c r="I34" i="3"/>
  <c r="D84" i="3" l="1"/>
  <c r="E84" i="3"/>
  <c r="E54" i="3"/>
  <c r="E56" i="3" s="1"/>
  <c r="E58" i="3" s="1"/>
  <c r="E62" i="3" s="1"/>
  <c r="E69" i="3" s="1"/>
  <c r="F46" i="3"/>
  <c r="F45" i="3"/>
  <c r="F66" i="3" s="1"/>
  <c r="C51" i="3"/>
  <c r="C67" i="3" s="1"/>
  <c r="C85" i="3" s="1"/>
  <c r="D51" i="3"/>
  <c r="D67" i="3" s="1"/>
  <c r="C54" i="3"/>
  <c r="C56" i="3" s="1"/>
  <c r="C58" i="3" s="1"/>
  <c r="C60" i="3" s="1"/>
  <c r="E51" i="3"/>
  <c r="E67" i="3" s="1"/>
  <c r="D54" i="3"/>
  <c r="D56" i="3" s="1"/>
  <c r="D58" i="3" s="1"/>
  <c r="D60" i="3" s="1"/>
  <c r="G44" i="3"/>
  <c r="G46" i="3" s="1"/>
  <c r="H39" i="3"/>
  <c r="I36" i="3"/>
  <c r="I38" i="3" s="1"/>
  <c r="J34" i="3"/>
  <c r="D85" i="3" l="1"/>
  <c r="F84" i="3"/>
  <c r="E87" i="3"/>
  <c r="E60" i="3"/>
  <c r="E85" i="3"/>
  <c r="C57" i="3"/>
  <c r="C68" i="3" s="1"/>
  <c r="C86" i="3" s="1"/>
  <c r="C62" i="3"/>
  <c r="C69" i="3" s="1"/>
  <c r="C87" i="3" s="1"/>
  <c r="D62" i="3"/>
  <c r="D69" i="3" s="1"/>
  <c r="G48" i="3"/>
  <c r="G50" i="3" s="1"/>
  <c r="G52" i="3" s="1"/>
  <c r="D57" i="3"/>
  <c r="D68" i="3" s="1"/>
  <c r="F48" i="3"/>
  <c r="F50" i="3" s="1"/>
  <c r="F52" i="3" s="1"/>
  <c r="F42" i="3" s="1"/>
  <c r="E57" i="3"/>
  <c r="E68" i="3" s="1"/>
  <c r="G45" i="3"/>
  <c r="G66" i="3" s="1"/>
  <c r="D72" i="3"/>
  <c r="H44" i="3"/>
  <c r="I39" i="3"/>
  <c r="K34" i="3"/>
  <c r="J36" i="3"/>
  <c r="J38" i="3" s="1"/>
  <c r="C70" i="3" l="1"/>
  <c r="C78" i="3" s="1"/>
  <c r="D87" i="3"/>
  <c r="D86" i="3"/>
  <c r="G84" i="3"/>
  <c r="E86" i="3"/>
  <c r="F51" i="3"/>
  <c r="F67" i="3" s="1"/>
  <c r="D70" i="3"/>
  <c r="F54" i="3"/>
  <c r="F56" i="3" s="1"/>
  <c r="F58" i="3" s="1"/>
  <c r="G51" i="3"/>
  <c r="G67" i="3" s="1"/>
  <c r="H46" i="3"/>
  <c r="H45" i="3"/>
  <c r="H66" i="3" s="1"/>
  <c r="G54" i="3"/>
  <c r="G56" i="3" s="1"/>
  <c r="G58" i="3" s="1"/>
  <c r="E70" i="3"/>
  <c r="E78" i="3" s="1"/>
  <c r="I44" i="3"/>
  <c r="J39" i="3"/>
  <c r="L34" i="3"/>
  <c r="L36" i="3" s="1"/>
  <c r="L38" i="3" s="1"/>
  <c r="K36" i="3"/>
  <c r="K38" i="3" s="1"/>
  <c r="F57" i="3" l="1"/>
  <c r="F68" i="3" s="1"/>
  <c r="F86" i="3" s="1"/>
  <c r="C76" i="3"/>
  <c r="C88" i="3"/>
  <c r="C77" i="3"/>
  <c r="C79" i="3"/>
  <c r="D88" i="3"/>
  <c r="D76" i="3"/>
  <c r="D77" i="3"/>
  <c r="D78" i="3"/>
  <c r="D79" i="3"/>
  <c r="G60" i="3"/>
  <c r="G42" i="3"/>
  <c r="H84" i="3"/>
  <c r="G85" i="3"/>
  <c r="F85" i="3"/>
  <c r="E88" i="3"/>
  <c r="E76" i="3"/>
  <c r="E72" i="3"/>
  <c r="E77" i="3"/>
  <c r="E79" i="3"/>
  <c r="G62" i="3"/>
  <c r="G69" i="3" s="1"/>
  <c r="H48" i="3"/>
  <c r="H50" i="3" s="1"/>
  <c r="H52" i="3" s="1"/>
  <c r="G57" i="3"/>
  <c r="G68" i="3" s="1"/>
  <c r="I46" i="3"/>
  <c r="I45" i="3"/>
  <c r="I66" i="3" s="1"/>
  <c r="F62" i="3"/>
  <c r="F69" i="3" s="1"/>
  <c r="F60" i="3"/>
  <c r="J44" i="3"/>
  <c r="J46" i="3" s="1"/>
  <c r="K39" i="3"/>
  <c r="L39" i="3"/>
  <c r="C80" i="3" l="1"/>
  <c r="D80" i="3"/>
  <c r="I84" i="3"/>
  <c r="H51" i="3"/>
  <c r="H67" i="3" s="1"/>
  <c r="G87" i="3"/>
  <c r="G86" i="3"/>
  <c r="F87" i="3"/>
  <c r="E80" i="3"/>
  <c r="I48" i="3"/>
  <c r="I50" i="3" s="1"/>
  <c r="I52" i="3" s="1"/>
  <c r="H54" i="3"/>
  <c r="H56" i="3" s="1"/>
  <c r="H58" i="3" s="1"/>
  <c r="J48" i="3"/>
  <c r="J50" i="3" s="1"/>
  <c r="J52" i="3" s="1"/>
  <c r="F70" i="3"/>
  <c r="G70" i="3"/>
  <c r="J45" i="3"/>
  <c r="J66" i="3" s="1"/>
  <c r="K44" i="3"/>
  <c r="K46" i="3" s="1"/>
  <c r="L44" i="3"/>
  <c r="L46" i="3" s="1"/>
  <c r="J84" i="3" l="1"/>
  <c r="I51" i="3"/>
  <c r="I67" i="3" s="1"/>
  <c r="H85" i="3"/>
  <c r="G72" i="3"/>
  <c r="G76" i="3"/>
  <c r="G77" i="3"/>
  <c r="G79" i="3"/>
  <c r="G78" i="3"/>
  <c r="F76" i="3"/>
  <c r="F78" i="3"/>
  <c r="F77" i="3"/>
  <c r="F79" i="3"/>
  <c r="G88" i="3"/>
  <c r="H57" i="3"/>
  <c r="H68" i="3" s="1"/>
  <c r="K48" i="3"/>
  <c r="K50" i="3" s="1"/>
  <c r="K52" i="3" s="1"/>
  <c r="J51" i="3"/>
  <c r="J67" i="3" s="1"/>
  <c r="L48" i="3"/>
  <c r="L50" i="3" s="1"/>
  <c r="L52" i="3" s="1"/>
  <c r="H60" i="3"/>
  <c r="H62" i="3"/>
  <c r="H69" i="3" s="1"/>
  <c r="I54" i="3"/>
  <c r="I56" i="3" s="1"/>
  <c r="I58" i="3" s="1"/>
  <c r="J54" i="3"/>
  <c r="J56" i="3" s="1"/>
  <c r="J58" i="3" s="1"/>
  <c r="K45" i="3"/>
  <c r="K66" i="3" s="1"/>
  <c r="F72" i="3"/>
  <c r="F88" i="3"/>
  <c r="L45" i="3"/>
  <c r="L66" i="3" s="1"/>
  <c r="F80" i="3" l="1"/>
  <c r="L84" i="3"/>
  <c r="L51" i="3"/>
  <c r="L67" i="3" s="1"/>
  <c r="K51" i="3"/>
  <c r="K67" i="3" s="1"/>
  <c r="K85" i="3" s="1"/>
  <c r="K84" i="3"/>
  <c r="J85" i="3"/>
  <c r="I85" i="3"/>
  <c r="H86" i="3"/>
  <c r="H87" i="3"/>
  <c r="G80" i="3"/>
  <c r="H70" i="3"/>
  <c r="L54" i="3"/>
  <c r="L56" i="3" s="1"/>
  <c r="L58" i="3" s="1"/>
  <c r="I60" i="3"/>
  <c r="I62" i="3"/>
  <c r="I69" i="3" s="1"/>
  <c r="J57" i="3"/>
  <c r="J68" i="3" s="1"/>
  <c r="J62" i="3"/>
  <c r="J69" i="3" s="1"/>
  <c r="J60" i="3"/>
  <c r="I57" i="3"/>
  <c r="I68" i="3" s="1"/>
  <c r="K54" i="3"/>
  <c r="K56" i="3" s="1"/>
  <c r="K58" i="3" s="1"/>
  <c r="K62" i="3" s="1"/>
  <c r="K69" i="3" s="1"/>
  <c r="L57" i="3" l="1"/>
  <c r="L68" i="3" s="1"/>
  <c r="L86" i="3" s="1"/>
  <c r="L85" i="3"/>
  <c r="K87" i="3"/>
  <c r="K57" i="3"/>
  <c r="K68" i="3" s="1"/>
  <c r="K70" i="3" s="1"/>
  <c r="K79" i="3" s="1"/>
  <c r="J87" i="3"/>
  <c r="J86" i="3"/>
  <c r="I86" i="3"/>
  <c r="I87" i="3"/>
  <c r="H76" i="3"/>
  <c r="H77" i="3"/>
  <c r="H78" i="3"/>
  <c r="H79" i="3"/>
  <c r="K60" i="3"/>
  <c r="J70" i="3"/>
  <c r="J79" i="3" s="1"/>
  <c r="L60" i="3"/>
  <c r="L62" i="3"/>
  <c r="L69" i="3" s="1"/>
  <c r="I70" i="3"/>
  <c r="H72" i="3"/>
  <c r="H88" i="3"/>
  <c r="L87" i="3" l="1"/>
  <c r="K77" i="3"/>
  <c r="K76" i="3"/>
  <c r="K72" i="3"/>
  <c r="K86" i="3"/>
  <c r="K78" i="3"/>
  <c r="J78" i="3"/>
  <c r="J88" i="3"/>
  <c r="J76" i="3"/>
  <c r="J77" i="3"/>
  <c r="I76" i="3"/>
  <c r="I77" i="3"/>
  <c r="I79" i="3"/>
  <c r="I78" i="3"/>
  <c r="H80" i="3"/>
  <c r="L70" i="3"/>
  <c r="L88" i="3" s="1"/>
  <c r="J72" i="3"/>
  <c r="I72" i="3"/>
  <c r="I88" i="3"/>
  <c r="K88" i="3"/>
  <c r="L72" i="3" l="1"/>
  <c r="L76" i="3"/>
  <c r="L78" i="3"/>
  <c r="L77" i="3"/>
  <c r="L79" i="3"/>
  <c r="K80" i="3"/>
  <c r="J80" i="3"/>
  <c r="I80" i="3"/>
  <c r="L80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Support</author>
  </authors>
  <commentList>
    <comment ref="B30" authorId="0" shapeId="0" xr:uid="{39AC0338-7667-4E46-A3F1-F39043D08178}">
      <text>
        <r>
          <rPr>
            <b/>
            <sz val="9"/>
            <color indexed="81"/>
            <rFont val="Tahoma"/>
            <charset val="1"/>
          </rPr>
          <t>Support:</t>
        </r>
        <r>
          <rPr>
            <sz val="9"/>
            <color indexed="81"/>
            <rFont val="Tahoma"/>
            <charset val="1"/>
          </rPr>
          <t xml:space="preserve">
FDS: Fully Diluted Shares</t>
        </r>
      </text>
    </comment>
  </commentList>
</comments>
</file>

<file path=xl/sharedStrings.xml><?xml version="1.0" encoding="utf-8"?>
<sst xmlns="http://schemas.openxmlformats.org/spreadsheetml/2006/main" count="89" uniqueCount="62">
  <si>
    <t>File:</t>
  </si>
  <si>
    <t>Version:</t>
  </si>
  <si>
    <t xml:space="preserve">Shareholdings: </t>
  </si>
  <si>
    <t>Liquidation Model</t>
  </si>
  <si>
    <t>(placeholder)</t>
  </si>
  <si>
    <t>Series A</t>
  </si>
  <si>
    <t>Common</t>
  </si>
  <si>
    <t>Common Options</t>
  </si>
  <si>
    <t>Difference</t>
  </si>
  <si>
    <t>Ownership %</t>
  </si>
  <si>
    <t>Shares (per Cap Table)</t>
  </si>
  <si>
    <t>Sale Price</t>
  </si>
  <si>
    <t>Capitalization Table Summary</t>
  </si>
  <si>
    <t>Original Issue Price</t>
  </si>
  <si>
    <t>Investment</t>
  </si>
  <si>
    <t>Liquidation Multiple</t>
  </si>
  <si>
    <t>Warrant/Option Strike Price</t>
  </si>
  <si>
    <t>Breakpoint Price per Common Share</t>
  </si>
  <si>
    <t>Common Options (Remaining for issuance)</t>
  </si>
  <si>
    <t>Term Loan 2</t>
  </si>
  <si>
    <t>Term Loan 1</t>
  </si>
  <si>
    <t>Equity Total</t>
  </si>
  <si>
    <t>Liquidation Preference Amount</t>
  </si>
  <si>
    <t>Modeled Shares</t>
  </si>
  <si>
    <t>Subtotal (Issued and Outstanding)</t>
  </si>
  <si>
    <t>Total (Fully Diluted Shares)</t>
  </si>
  <si>
    <t>Debt Total</t>
  </si>
  <si>
    <t>Debt</t>
  </si>
  <si>
    <t>Equity</t>
  </si>
  <si>
    <t>Equity Parameters</t>
  </si>
  <si>
    <t>Series A Liquidation Proceeds</t>
  </si>
  <si>
    <t>Series A Liquidation Preference Amount</t>
  </si>
  <si>
    <t>Total Proceeds:</t>
  </si>
  <si>
    <t>check</t>
  </si>
  <si>
    <t>Avg Proceeds (per share):</t>
  </si>
  <si>
    <t>FD Ownership %</t>
  </si>
  <si>
    <t>Shares Issued and Outstanding</t>
  </si>
  <si>
    <t>Shares remaining (post Series A liquidation)</t>
  </si>
  <si>
    <t>Residual/share</t>
  </si>
  <si>
    <t>Common Stock &amp; Options</t>
  </si>
  <si>
    <t>Series B</t>
  </si>
  <si>
    <t>Series C</t>
  </si>
  <si>
    <t>Series B Liquidation Preference Amount</t>
  </si>
  <si>
    <t>Series B Liquidation Proceeds</t>
  </si>
  <si>
    <t>Series C Liquidation Preference Amount</t>
  </si>
  <si>
    <t>Series C Liquidation Proceeds</t>
  </si>
  <si>
    <t>Shares remaining (post Series C liquidation)</t>
  </si>
  <si>
    <t>Shares remaining (post Series B liquidation)</t>
  </si>
  <si>
    <t>Equity Proceeds (% Proceeds):</t>
  </si>
  <si>
    <t>Residual for remaining</t>
  </si>
  <si>
    <t>Breakpoint indicator:</t>
  </si>
  <si>
    <t>Breakpoint:</t>
  </si>
  <si>
    <t>Debt Repaid</t>
  </si>
  <si>
    <t>Series C Liq Pref</t>
  </si>
  <si>
    <t>Series B Liq Pref</t>
  </si>
  <si>
    <t>Series A Liq Pref</t>
  </si>
  <si>
    <t>Liq_Model_PartA_v2.xlsx</t>
  </si>
  <si>
    <t>Sale Price (per FDS)</t>
  </si>
  <si>
    <t>Equity Proceeds</t>
  </si>
  <si>
    <t>Equity Proceeds (per share)</t>
  </si>
  <si>
    <t>Equity Proceeds by Round:</t>
  </si>
  <si>
    <t>Equity Proceeds (per share):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</si>
</sst>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0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3" fillId="2" borderId="0" xfId="4" applyFill="1"/>
    <xf numFmtId="0" fontId="0" fillId="2" borderId="0" xfId="0" applyFill="1" applyAlignment="1">
      <alignment horizontal="left"/>
    </xf>
    <xf numFmtId="0" fontId="2" fillId="0" borderId="0" xfId="0" applyFont="1"/>
    <xf numFmtId="164" fontId="0" fillId="0" borderId="0" xfId="1" applyNumberFormat="1" applyFont="1"/>
    <xf numFmtId="164" fontId="5" fillId="0" borderId="0" xfId="1" applyNumberFormat="1" applyFont="1"/>
    <xf numFmtId="164" fontId="5" fillId="0" borderId="1" xfId="1" applyNumberFormat="1" applyFont="1" applyBorder="1"/>
    <xf numFmtId="44" fontId="5" fillId="0" borderId="1" xfId="2" applyFont="1" applyBorder="1"/>
    <xf numFmtId="9" fontId="0" fillId="0" borderId="0" xfId="3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/>
    <xf numFmtId="0" fontId="0" fillId="0" borderId="0" xfId="0" applyFont="1" applyAlignment="1">
      <alignment horizontal="left"/>
    </xf>
    <xf numFmtId="44" fontId="0" fillId="0" borderId="0" xfId="2" applyFont="1"/>
    <xf numFmtId="165" fontId="0" fillId="0" borderId="0" xfId="2" applyNumberFormat="1" applyFont="1"/>
    <xf numFmtId="164" fontId="0" fillId="0" borderId="0" xfId="1" applyNumberFormat="1" applyFont="1" applyBorder="1"/>
    <xf numFmtId="165" fontId="0" fillId="0" borderId="0" xfId="2" applyNumberFormat="1" applyFont="1" applyBorder="1"/>
    <xf numFmtId="165" fontId="5" fillId="0" borderId="0" xfId="2" applyNumberFormat="1" applyFont="1" applyBorder="1"/>
    <xf numFmtId="2" fontId="5" fillId="0" borderId="0" xfId="0" applyNumberFormat="1" applyFont="1" applyBorder="1"/>
    <xf numFmtId="164" fontId="0" fillId="0" borderId="1" xfId="1" applyNumberFormat="1" applyFont="1" applyBorder="1"/>
    <xf numFmtId="165" fontId="0" fillId="0" borderId="1" xfId="2" applyNumberFormat="1" applyFont="1" applyBorder="1"/>
    <xf numFmtId="165" fontId="5" fillId="0" borderId="1" xfId="2" applyNumberFormat="1" applyFont="1" applyBorder="1"/>
    <xf numFmtId="2" fontId="5" fillId="0" borderId="1" xfId="0" applyNumberFormat="1" applyFont="1" applyBorder="1"/>
    <xf numFmtId="164" fontId="5" fillId="0" borderId="0" xfId="1" applyNumberFormat="1" applyFont="1" applyBorder="1"/>
    <xf numFmtId="164" fontId="2" fillId="0" borderId="0" xfId="0" applyNumberFormat="1" applyFont="1"/>
    <xf numFmtId="44" fontId="0" fillId="0" borderId="0" xfId="2" applyNumberFormat="1" applyFont="1" applyBorder="1"/>
    <xf numFmtId="44" fontId="0" fillId="0" borderId="0" xfId="2" applyFont="1" applyBorder="1"/>
    <xf numFmtId="44" fontId="0" fillId="0" borderId="1" xfId="2" applyFont="1" applyBorder="1"/>
    <xf numFmtId="164" fontId="6" fillId="0" borderId="1" xfId="1" applyNumberFormat="1" applyFont="1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2" applyNumberFormat="1" applyFont="1" applyAlignment="1">
      <alignment vertical="center"/>
    </xf>
    <xf numFmtId="165" fontId="7" fillId="0" borderId="0" xfId="2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64" fontId="6" fillId="0" borderId="0" xfId="1" applyNumberFormat="1" applyFont="1" applyBorder="1"/>
    <xf numFmtId="43" fontId="0" fillId="0" borderId="0" xfId="1" applyFont="1"/>
    <xf numFmtId="0" fontId="9" fillId="0" borderId="0" xfId="0" applyFont="1" applyFill="1" applyBorder="1" applyAlignment="1">
      <alignment horizontal="left" indent="1"/>
    </xf>
    <xf numFmtId="0" fontId="9" fillId="0" borderId="0" xfId="0" applyFont="1"/>
    <xf numFmtId="43" fontId="9" fillId="0" borderId="0" xfId="1" applyFont="1"/>
    <xf numFmtId="9" fontId="0" fillId="0" borderId="0" xfId="3" applyNumberFormat="1" applyFont="1" applyBorder="1"/>
    <xf numFmtId="9" fontId="0" fillId="0" borderId="0" xfId="3" applyNumberFormat="1" applyFont="1"/>
    <xf numFmtId="9" fontId="0" fillId="0" borderId="1" xfId="3" applyNumberFormat="1" applyFont="1" applyBorder="1"/>
    <xf numFmtId="164" fontId="0" fillId="3" borderId="0" xfId="1" applyNumberFormat="1" applyFont="1" applyFill="1"/>
    <xf numFmtId="0" fontId="0" fillId="0" borderId="0" xfId="0" applyFont="1"/>
    <xf numFmtId="165" fontId="0" fillId="0" borderId="0" xfId="0" applyNumberFormat="1" applyFont="1"/>
    <xf numFmtId="165" fontId="0" fillId="0" borderId="1" xfId="0" applyNumberFormat="1" applyFont="1" applyBorder="1"/>
    <xf numFmtId="0" fontId="0" fillId="0" borderId="1" xfId="0" applyFont="1" applyBorder="1"/>
    <xf numFmtId="0" fontId="6" fillId="2" borderId="0" xfId="0" applyFont="1" applyFill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indent="1"/>
    </xf>
    <xf numFmtId="164" fontId="0" fillId="0" borderId="0" xfId="0" applyNumberFormat="1" applyFont="1"/>
    <xf numFmtId="0" fontId="0" fillId="0" borderId="1" xfId="0" applyFont="1" applyBorder="1" applyAlignment="1">
      <alignment horizontal="left" indent="1"/>
    </xf>
    <xf numFmtId="164" fontId="0" fillId="0" borderId="1" xfId="0" applyNumberFormat="1" applyFont="1" applyBorder="1"/>
    <xf numFmtId="9" fontId="0" fillId="0" borderId="0" xfId="0" applyNumberFormat="1" applyFont="1" applyBorder="1"/>
    <xf numFmtId="9" fontId="0" fillId="0" borderId="1" xfId="0" applyNumberFormat="1" applyFont="1" applyBorder="1"/>
    <xf numFmtId="0" fontId="0" fillId="0" borderId="0" xfId="0" applyFont="1" applyFill="1" applyBorder="1" applyAlignment="1">
      <alignment horizontal="left"/>
    </xf>
    <xf numFmtId="165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indent="1"/>
    </xf>
    <xf numFmtId="44" fontId="0" fillId="0" borderId="0" xfId="2" applyNumberFormat="1" applyFont="1" applyAlignment="1">
      <alignment wrapText="1"/>
    </xf>
    <xf numFmtId="164" fontId="9" fillId="0" borderId="0" xfId="1" applyNumberFormat="1" applyFont="1"/>
    <xf numFmtId="0" fontId="0" fillId="0" borderId="1" xfId="0" applyBorder="1" applyAlignment="1">
      <alignment horizontal="left" indent="1"/>
    </xf>
    <xf numFmtId="9" fontId="6" fillId="0" borderId="0" xfId="3" applyFont="1"/>
    <xf numFmtId="9" fontId="6" fillId="0" borderId="1" xfId="3" applyFont="1" applyBorder="1"/>
    <xf numFmtId="0" fontId="8" fillId="0" borderId="0" xfId="0" applyFont="1"/>
    <xf numFmtId="165" fontId="8" fillId="0" borderId="0" xfId="0" applyNumberFormat="1" applyFont="1"/>
    <xf numFmtId="165" fontId="0" fillId="4" borderId="0" xfId="2" applyNumberFormat="1" applyFont="1" applyFill="1"/>
    <xf numFmtId="0" fontId="12" fillId="0" borderId="0" xfId="0" applyFont="1" applyAlignment="1">
      <alignment horizontal="right"/>
    </xf>
    <xf numFmtId="165" fontId="12" fillId="0" borderId="0" xfId="0" applyNumberFormat="1" applyFont="1" applyAlignment="1">
      <alignment horizontal="right"/>
    </xf>
  </cellXfs>
  <cellStyles count="5">
    <cellStyle name="Comma" xfId="1" builtinId="3"/>
    <cellStyle name="Currency" xfId="2" builtinId="4"/>
    <cellStyle name="Hyperlink" xfId="4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Liquidation Proceeds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637661655929369E-2"/>
          <c:y val="0.13835515728311726"/>
          <c:w val="0.88041567167740398"/>
          <c:h val="0.69600918523888167"/>
        </c:manualLayout>
      </c:layout>
      <c:areaChart>
        <c:grouping val="stacked"/>
        <c:varyColors val="0"/>
        <c:ser>
          <c:idx val="0"/>
          <c:order val="0"/>
          <c:tx>
            <c:strRef>
              <c:f>'Top Down (A)'!$B$66</c:f>
              <c:strCache>
                <c:ptCount val="1"/>
                <c:pt idx="0">
                  <c:v>Series C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cat>
            <c:numRef>
              <c:f>'Top Down (A)'!$C$30:$L$30</c:f>
              <c:numCache>
                <c:formatCode>_("$"* #,##0.00_);_("$"* \(#,##0.00\);_("$"* "-"??_);_(@_)</c:formatCode>
                <c:ptCount val="10"/>
                <c:pt idx="0">
                  <c:v>0</c:v>
                </c:pt>
                <c:pt idx="1">
                  <c:v>1.1111111111111112</c:v>
                </c:pt>
                <c:pt idx="2">
                  <c:v>4.4444444444444446</c:v>
                </c:pt>
                <c:pt idx="3">
                  <c:v>5.2777777777777777</c:v>
                </c:pt>
                <c:pt idx="4">
                  <c:v>5.5555555555555554</c:v>
                </c:pt>
                <c:pt idx="5">
                  <c:v>7.1111111111111107</c:v>
                </c:pt>
                <c:pt idx="6">
                  <c:v>10</c:v>
                </c:pt>
                <c:pt idx="7">
                  <c:v>13.111111111111111</c:v>
                </c:pt>
                <c:pt idx="8">
                  <c:v>19.111111111111111</c:v>
                </c:pt>
                <c:pt idx="9">
                  <c:v>27.777777777777779</c:v>
                </c:pt>
              </c:numCache>
            </c:numRef>
          </c:cat>
          <c:val>
            <c:numRef>
              <c:f>'Top Down (A)'!$C$66:$L$66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60000000</c:v>
                </c:pt>
                <c:pt idx="3">
                  <c:v>60000000</c:v>
                </c:pt>
                <c:pt idx="4">
                  <c:v>60000000</c:v>
                </c:pt>
                <c:pt idx="5">
                  <c:v>60000000</c:v>
                </c:pt>
                <c:pt idx="6">
                  <c:v>60000000</c:v>
                </c:pt>
                <c:pt idx="7">
                  <c:v>60000000</c:v>
                </c:pt>
                <c:pt idx="8">
                  <c:v>60000000</c:v>
                </c:pt>
                <c:pt idx="9">
                  <c:v>80000000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39-4EF7-9492-E9EDE1127F9F}"/>
            </c:ext>
          </c:extLst>
        </c:ser>
        <c:ser>
          <c:idx val="1"/>
          <c:order val="1"/>
          <c:tx>
            <c:strRef>
              <c:f>'Top Down (A)'!$B$67</c:f>
              <c:strCache>
                <c:ptCount val="1"/>
                <c:pt idx="0">
                  <c:v>Series B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cat>
            <c:numRef>
              <c:f>'Top Down (A)'!$C$30:$L$30</c:f>
              <c:numCache>
                <c:formatCode>_("$"* #,##0.00_);_("$"* \(#,##0.00\);_("$"* "-"??_);_(@_)</c:formatCode>
                <c:ptCount val="10"/>
                <c:pt idx="0">
                  <c:v>0</c:v>
                </c:pt>
                <c:pt idx="1">
                  <c:v>1.1111111111111112</c:v>
                </c:pt>
                <c:pt idx="2">
                  <c:v>4.4444444444444446</c:v>
                </c:pt>
                <c:pt idx="3">
                  <c:v>5.2777777777777777</c:v>
                </c:pt>
                <c:pt idx="4">
                  <c:v>5.5555555555555554</c:v>
                </c:pt>
                <c:pt idx="5">
                  <c:v>7.1111111111111107</c:v>
                </c:pt>
                <c:pt idx="6">
                  <c:v>10</c:v>
                </c:pt>
                <c:pt idx="7">
                  <c:v>13.111111111111111</c:v>
                </c:pt>
                <c:pt idx="8">
                  <c:v>19.111111111111111</c:v>
                </c:pt>
                <c:pt idx="9">
                  <c:v>27.777777777777779</c:v>
                </c:pt>
              </c:numCache>
            </c:numRef>
          </c:cat>
          <c:val>
            <c:numRef>
              <c:f>'Top Down (A)'!$C$67:$L$67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15000000</c:v>
                </c:pt>
                <c:pt idx="4">
                  <c:v>15000000</c:v>
                </c:pt>
                <c:pt idx="5">
                  <c:v>15000000</c:v>
                </c:pt>
                <c:pt idx="6">
                  <c:v>16666666.666666668</c:v>
                </c:pt>
                <c:pt idx="7">
                  <c:v>26000000</c:v>
                </c:pt>
                <c:pt idx="8">
                  <c:v>44000000</c:v>
                </c:pt>
                <c:pt idx="9">
                  <c:v>66666666.666666672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39-4EF7-9492-E9EDE1127F9F}"/>
            </c:ext>
          </c:extLst>
        </c:ser>
        <c:ser>
          <c:idx val="2"/>
          <c:order val="2"/>
          <c:tx>
            <c:strRef>
              <c:f>'Top Down (A)'!$B$68</c:f>
              <c:strCache>
                <c:ptCount val="1"/>
                <c:pt idx="0">
                  <c:v>Series 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'Top Down (A)'!$C$30:$L$30</c:f>
              <c:numCache>
                <c:formatCode>_("$"* #,##0.00_);_("$"* \(#,##0.00\);_("$"* "-"??_);_(@_)</c:formatCode>
                <c:ptCount val="10"/>
                <c:pt idx="0">
                  <c:v>0</c:v>
                </c:pt>
                <c:pt idx="1">
                  <c:v>1.1111111111111112</c:v>
                </c:pt>
                <c:pt idx="2">
                  <c:v>4.4444444444444446</c:v>
                </c:pt>
                <c:pt idx="3">
                  <c:v>5.2777777777777777</c:v>
                </c:pt>
                <c:pt idx="4">
                  <c:v>5.5555555555555554</c:v>
                </c:pt>
                <c:pt idx="5">
                  <c:v>7.1111111111111107</c:v>
                </c:pt>
                <c:pt idx="6">
                  <c:v>10</c:v>
                </c:pt>
                <c:pt idx="7">
                  <c:v>13.111111111111111</c:v>
                </c:pt>
                <c:pt idx="8">
                  <c:v>19.111111111111111</c:v>
                </c:pt>
                <c:pt idx="9">
                  <c:v>27.777777777777779</c:v>
                </c:pt>
              </c:numCache>
            </c:numRef>
          </c:cat>
          <c:val>
            <c:numRef>
              <c:f>'Top Down (A)'!$C$68:$L$68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5000000</c:v>
                </c:pt>
                <c:pt idx="5">
                  <c:v>6600000</c:v>
                </c:pt>
                <c:pt idx="6">
                  <c:v>16666666.666666666</c:v>
                </c:pt>
                <c:pt idx="7">
                  <c:v>26000000</c:v>
                </c:pt>
                <c:pt idx="8">
                  <c:v>44000000</c:v>
                </c:pt>
                <c:pt idx="9">
                  <c:v>66666666.666666664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39-4EF7-9492-E9EDE1127F9F}"/>
            </c:ext>
          </c:extLst>
        </c:ser>
        <c:ser>
          <c:idx val="3"/>
          <c:order val="3"/>
          <c:tx>
            <c:strRef>
              <c:f>'Top Down (A)'!$B$69</c:f>
              <c:strCache>
                <c:ptCount val="1"/>
                <c:pt idx="0">
                  <c:v>Common Stock &amp; Options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'Top Down (A)'!$C$30:$L$30</c:f>
              <c:numCache>
                <c:formatCode>_("$"* #,##0.00_);_("$"* \(#,##0.00\);_("$"* "-"??_);_(@_)</c:formatCode>
                <c:ptCount val="10"/>
                <c:pt idx="0">
                  <c:v>0</c:v>
                </c:pt>
                <c:pt idx="1">
                  <c:v>1.1111111111111112</c:v>
                </c:pt>
                <c:pt idx="2">
                  <c:v>4.4444444444444446</c:v>
                </c:pt>
                <c:pt idx="3">
                  <c:v>5.2777777777777777</c:v>
                </c:pt>
                <c:pt idx="4">
                  <c:v>5.5555555555555554</c:v>
                </c:pt>
                <c:pt idx="5">
                  <c:v>7.1111111111111107</c:v>
                </c:pt>
                <c:pt idx="6">
                  <c:v>10</c:v>
                </c:pt>
                <c:pt idx="7">
                  <c:v>13.111111111111111</c:v>
                </c:pt>
                <c:pt idx="8">
                  <c:v>19.111111111111111</c:v>
                </c:pt>
                <c:pt idx="9">
                  <c:v>27.777777777777779</c:v>
                </c:pt>
              </c:numCache>
            </c:numRef>
          </c:cat>
          <c:val>
            <c:numRef>
              <c:f>'Top Down (A)'!$C$69:$L$69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26400000</c:v>
                </c:pt>
                <c:pt idx="6">
                  <c:v>66666666.666666664</c:v>
                </c:pt>
                <c:pt idx="7">
                  <c:v>104000000</c:v>
                </c:pt>
                <c:pt idx="8">
                  <c:v>176000000</c:v>
                </c:pt>
                <c:pt idx="9">
                  <c:v>266666666.66666666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7D-4740-B96C-E1D32D1A4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1908688"/>
        <c:axId val="801915760"/>
      </c:areaChart>
      <c:catAx>
        <c:axId val="801908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Share Price (per I&amp;O Share)</a:t>
                </a:r>
              </a:p>
            </c:rich>
          </c:tx>
          <c:layout>
            <c:manualLayout>
              <c:xMode val="edge"/>
              <c:yMode val="edge"/>
              <c:x val="0.48724472693925314"/>
              <c:y val="0.913439286281796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$&quot;* #,##0.00_);_(&quot;$&quot;* \(#,##0.00\);_(&quot;$&quot;* &quot;-&quot;??_);_(@_)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1915760"/>
        <c:crosses val="autoZero"/>
        <c:auto val="1"/>
        <c:lblAlgn val="ctr"/>
        <c:lblOffset val="100"/>
        <c:noMultiLvlLbl val="0"/>
      </c:catAx>
      <c:valAx>
        <c:axId val="80191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Sales</a:t>
                </a:r>
                <a:r>
                  <a:rPr lang="en-US" baseline="0"/>
                  <a:t> Price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1.2048192771084338E-2"/>
              <c:y val="0.306775876000449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1908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470119780481985"/>
          <c:y val="0.1622941389482383"/>
          <c:w val="0.12951158196134574"/>
          <c:h val="0.28784300265375939"/>
        </c:manualLayout>
      </c:layout>
      <c:overlay val="1"/>
      <c:spPr>
        <a:solidFill>
          <a:schemeClr val="bg1"/>
        </a:solidFill>
        <a:ln w="635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www.flux.llc/" TargetMode="External"/><Relationship Id="rId1" Type="http://schemas.openxmlformats.org/officeDocument/2006/relationships/hyperlink" Target="https://www.flux.llc/terms-of-use/" TargetMode="External"/><Relationship Id="rId4" Type="http://schemas.openxmlformats.org/officeDocument/2006/relationships/hyperlink" Target="https://www.flux.llc/company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14288</xdr:colOff>
      <xdr:row>15</xdr:row>
      <xdr:rowOff>14287</xdr:rowOff>
    </xdr:from>
    <xdr:to>
      <xdr:col>13</xdr:col>
      <xdr:colOff>0</xdr:colOff>
      <xdr:row>23</xdr:row>
      <xdr:rowOff>157163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880AEE-81A4-4D49-9E39-D45A528681B1}"/>
            </a:ext>
          </a:extLst>
        </xdr:cNvPr>
        <xdr:cNvSpPr txBox="1"/>
      </xdr:nvSpPr>
      <xdr:spPr>
        <a:xfrm>
          <a:off x="209550" y="2733674"/>
          <a:ext cx="7753350" cy="1590676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tIns="91440" rIns="182880" bIns="91440" rtlCol="0" anchor="t"/>
        <a:lstStyle/>
        <a:p>
          <a:pPr rtl="0"/>
          <a:r>
            <a:rPr lang="en-US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Disclaimer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These materials and the information provided herein are (i) for informational and discussion purposes only and are not intended to be, and shall not be regarded or construed as, a recommendation for a transaction or investment or financial, tax, legal, or other advice of any kind, and (ii) subject to various disclaimers and limitations that are set forth in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By accessing these materials and the information provided herein, you agree to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including, without limitation, all of the disclaimers and limitations set forth therein.</a:t>
          </a:r>
        </a:p>
        <a:p>
          <a:pPr rtl="0"/>
          <a:endParaRPr lang="en-US" b="0">
            <a:effectLst/>
          </a:endParaRPr>
        </a:p>
      </xdr:txBody>
    </xdr:sp>
    <xdr:clientData/>
  </xdr:twoCellAnchor>
  <xdr:twoCellAnchor>
    <xdr:from>
      <xdr:col>10</xdr:col>
      <xdr:colOff>495300</xdr:colOff>
      <xdr:row>21</xdr:row>
      <xdr:rowOff>104775</xdr:rowOff>
    </xdr:from>
    <xdr:to>
      <xdr:col>12</xdr:col>
      <xdr:colOff>561975</xdr:colOff>
      <xdr:row>23</xdr:row>
      <xdr:rowOff>71439</xdr:rowOff>
    </xdr:to>
    <xdr:sp macro="" textlink="">
      <xdr:nvSpPr>
        <xdr:cNvPr id="3" name="Rectangle: Rounded Corner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B66B0A-7AAA-42C6-BF96-1B9751106A6B}"/>
            </a:ext>
          </a:extLst>
        </xdr:cNvPr>
        <xdr:cNvSpPr/>
      </xdr:nvSpPr>
      <xdr:spPr>
        <a:xfrm>
          <a:off x="6515100" y="3905250"/>
          <a:ext cx="1362075" cy="333376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Terms of Use</a:t>
          </a:r>
        </a:p>
      </xdr:txBody>
    </xdr:sp>
    <xdr:clientData/>
  </xdr:twoCellAnchor>
  <xdr:twoCellAnchor editAs="oneCell">
    <xdr:from>
      <xdr:col>1</xdr:col>
      <xdr:colOff>142875</xdr:colOff>
      <xdr:row>0</xdr:row>
      <xdr:rowOff>138114</xdr:rowOff>
    </xdr:from>
    <xdr:to>
      <xdr:col>5</xdr:col>
      <xdr:colOff>436151</xdr:colOff>
      <xdr:row>6</xdr:row>
      <xdr:rowOff>104776</xdr:rowOff>
    </xdr:to>
    <xdr:pic>
      <xdr:nvPicPr>
        <xdr:cNvPr id="4" name="Pictur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A6AE71A-13D3-450F-8FB3-92C96B59A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42876"/>
          <a:ext cx="2884076" cy="104775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7</xdr:row>
      <xdr:rowOff>71438</xdr:rowOff>
    </xdr:from>
    <xdr:to>
      <xdr:col>13</xdr:col>
      <xdr:colOff>0</xdr:colOff>
      <xdr:row>7</xdr:row>
      <xdr:rowOff>71438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6D3C3B5-AA13-430E-B57B-F7A197E6DEFD}"/>
            </a:ext>
          </a:extLst>
        </xdr:cNvPr>
        <xdr:cNvCxnSpPr/>
      </xdr:nvCxnSpPr>
      <xdr:spPr>
        <a:xfrm>
          <a:off x="219075" y="1343025"/>
          <a:ext cx="7743825" cy="0"/>
        </a:xfrm>
        <a:prstGeom prst="line">
          <a:avLst/>
        </a:prstGeom>
        <a:ln w="9525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9</xdr:row>
      <xdr:rowOff>19049</xdr:rowOff>
    </xdr:from>
    <xdr:to>
      <xdr:col>12</xdr:col>
      <xdr:colOff>566738</xdr:colOff>
      <xdr:row>10</xdr:row>
      <xdr:rowOff>166688</xdr:rowOff>
    </xdr:to>
    <xdr:sp macro="" textlink="">
      <xdr:nvSpPr>
        <xdr:cNvPr id="6" name="Rectangle: Rounded Corner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7F9211D-BB0D-4490-B50D-50703B245FBA}"/>
            </a:ext>
          </a:extLst>
        </xdr:cNvPr>
        <xdr:cNvSpPr/>
      </xdr:nvSpPr>
      <xdr:spPr>
        <a:xfrm>
          <a:off x="6791326" y="1647824"/>
          <a:ext cx="1095374" cy="333376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Contact Us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90</xdr:row>
      <xdr:rowOff>9522</xdr:rowOff>
    </xdr:from>
    <xdr:to>
      <xdr:col>12</xdr:col>
      <xdr:colOff>0</xdr:colOff>
      <xdr:row>114</xdr:row>
      <xdr:rowOff>11905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98E39DD-5A14-41A8-AEE1-15668D578C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9B6F5-E056-413E-9453-89349B396FAC}">
  <dimension ref="B6:M11"/>
  <sheetViews>
    <sheetView tabSelected="1" workbookViewId="0"/>
  </sheetViews>
  <sheetFormatPr defaultRowHeight="14.25" x14ac:dyDescent="0.45"/>
  <cols>
    <col min="1" max="1" width="2.6640625" style="1" customWidth="1"/>
    <col min="2" max="12" width="9.06640625" style="1"/>
    <col min="13" max="13" width="9.06640625" style="1" customWidth="1"/>
    <col min="14" max="16384" width="9.06640625" style="1"/>
  </cols>
  <sheetData>
    <row r="6" spans="2:13" x14ac:dyDescent="0.45">
      <c r="M6" s="2"/>
    </row>
    <row r="10" spans="2:13" x14ac:dyDescent="0.45">
      <c r="B10" s="1" t="s">
        <v>0</v>
      </c>
      <c r="C10" s="48" t="s">
        <v>56</v>
      </c>
    </row>
    <row r="11" spans="2:13" x14ac:dyDescent="0.45">
      <c r="B11" s="1" t="s">
        <v>1</v>
      </c>
      <c r="C11" s="3">
        <v>2</v>
      </c>
    </row>
  </sheetData>
  <sheetProtection algorithmName="SHA-512" hashValue="B3DddUVFM6H/XCMAxfYLSp5ENd0PN1Vnze+jD43Kg81jzarttML9tLRVeVXq6Dl7cNTrOaASe/fiR27RzB2Kxw==" saltValue="l4GfC2YIwwYVpWwoBzLA1A==" spinCount="100000" sheet="1" objects="1" scenarios="1"/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0AEDA-7AC9-411A-A99D-69A9D130B01A}">
  <dimension ref="A1:N88"/>
  <sheetViews>
    <sheetView showGridLines="0" zoomScale="80" zoomScaleNormal="80" workbookViewId="0"/>
  </sheetViews>
  <sheetFormatPr defaultRowHeight="14.25" x14ac:dyDescent="0.45"/>
  <cols>
    <col min="1" max="1" width="2.6640625" style="44" customWidth="1"/>
    <col min="2" max="2" width="37.53125" style="44" customWidth="1"/>
    <col min="3" max="7" width="18.19921875" style="44" customWidth="1"/>
    <col min="8" max="13" width="18.33203125" style="44" customWidth="1"/>
    <col min="14" max="14" width="11.3984375" style="44" bestFit="1" customWidth="1"/>
    <col min="15" max="16384" width="9.06640625" style="44"/>
  </cols>
  <sheetData>
    <row r="1" spans="1:12" s="49" customFormat="1" ht="33" customHeight="1" x14ac:dyDescent="0.45">
      <c r="A1" s="30" t="s">
        <v>12</v>
      </c>
    </row>
    <row r="2" spans="1:12" s="49" customFormat="1" ht="13.9" customHeight="1" x14ac:dyDescent="0.45">
      <c r="A2" s="30"/>
    </row>
    <row r="3" spans="1:12" ht="19.149999999999999" customHeight="1" x14ac:dyDescent="0.45">
      <c r="B3" s="10" t="s">
        <v>2</v>
      </c>
      <c r="C3" s="11" t="s">
        <v>23</v>
      </c>
      <c r="D3" s="11" t="s">
        <v>10</v>
      </c>
      <c r="E3" s="11" t="s">
        <v>8</v>
      </c>
      <c r="F3" s="11" t="s">
        <v>35</v>
      </c>
    </row>
    <row r="4" spans="1:12" x14ac:dyDescent="0.45">
      <c r="B4" s="59" t="s">
        <v>4</v>
      </c>
      <c r="C4" s="6">
        <v>0</v>
      </c>
      <c r="D4" s="6">
        <v>0</v>
      </c>
      <c r="E4" s="51">
        <f>C4-D4</f>
        <v>0</v>
      </c>
      <c r="F4" s="41">
        <f>D4/$D$12</f>
        <v>0</v>
      </c>
    </row>
    <row r="5" spans="1:12" x14ac:dyDescent="0.45">
      <c r="B5" s="50" t="s">
        <v>41</v>
      </c>
      <c r="C5" s="6">
        <v>3000000</v>
      </c>
      <c r="D5" s="6">
        <v>3000000</v>
      </c>
      <c r="E5" s="51">
        <f t="shared" ref="E5:E6" si="0">C5-D5</f>
        <v>0</v>
      </c>
      <c r="F5" s="41">
        <f t="shared" ref="F5:F6" si="1">D5/$D$12</f>
        <v>0.16666666666666666</v>
      </c>
    </row>
    <row r="6" spans="1:12" x14ac:dyDescent="0.45">
      <c r="B6" s="50" t="s">
        <v>40</v>
      </c>
      <c r="C6" s="6">
        <v>2500000</v>
      </c>
      <c r="D6" s="6">
        <v>2500000</v>
      </c>
      <c r="E6" s="51">
        <f t="shared" si="0"/>
        <v>0</v>
      </c>
      <c r="F6" s="41">
        <f t="shared" si="1"/>
        <v>0.1388888888888889</v>
      </c>
    </row>
    <row r="7" spans="1:12" x14ac:dyDescent="0.45">
      <c r="B7" s="50" t="s">
        <v>5</v>
      </c>
      <c r="C7" s="6">
        <v>2500000</v>
      </c>
      <c r="D7" s="6">
        <v>2500000</v>
      </c>
      <c r="E7" s="51">
        <f t="shared" ref="E7:E12" si="2">C7-D7</f>
        <v>0</v>
      </c>
      <c r="F7" s="41">
        <f>D7/$D$12</f>
        <v>0.1388888888888889</v>
      </c>
    </row>
    <row r="8" spans="1:12" x14ac:dyDescent="0.45">
      <c r="B8" s="50" t="s">
        <v>6</v>
      </c>
      <c r="C8" s="6">
        <v>7500000</v>
      </c>
      <c r="D8" s="6">
        <v>7500000</v>
      </c>
      <c r="E8" s="51">
        <f t="shared" si="2"/>
        <v>0</v>
      </c>
      <c r="F8" s="41">
        <f>D8/$D$12</f>
        <v>0.41666666666666669</v>
      </c>
    </row>
    <row r="9" spans="1:12" x14ac:dyDescent="0.45">
      <c r="B9" s="52" t="s">
        <v>7</v>
      </c>
      <c r="C9" s="7">
        <v>1500000</v>
      </c>
      <c r="D9" s="7">
        <v>1500000</v>
      </c>
      <c r="E9" s="53">
        <f t="shared" si="2"/>
        <v>0</v>
      </c>
      <c r="F9" s="42">
        <f>D9/$D$12</f>
        <v>8.3333333333333329E-2</v>
      </c>
    </row>
    <row r="10" spans="1:12" x14ac:dyDescent="0.45">
      <c r="B10" s="4" t="s">
        <v>24</v>
      </c>
      <c r="C10" s="12">
        <f>SUM(C4:C9)</f>
        <v>17000000</v>
      </c>
      <c r="D10" s="12">
        <f>SUM(D4:D9)</f>
        <v>17000000</v>
      </c>
      <c r="E10" s="51">
        <f>SUM(E4:E9)</f>
        <v>0</v>
      </c>
      <c r="F10" s="41">
        <f>SUM(F4:F9)</f>
        <v>0.94444444444444453</v>
      </c>
    </row>
    <row r="11" spans="1:12" x14ac:dyDescent="0.45">
      <c r="B11" s="52" t="s">
        <v>18</v>
      </c>
      <c r="C11" s="7">
        <v>1000000</v>
      </c>
      <c r="D11" s="7">
        <v>1000000</v>
      </c>
      <c r="E11" s="53">
        <f t="shared" si="2"/>
        <v>0</v>
      </c>
      <c r="F11" s="42">
        <f>D11/$D$12</f>
        <v>5.5555555555555552E-2</v>
      </c>
    </row>
    <row r="12" spans="1:12" x14ac:dyDescent="0.45">
      <c r="B12" s="4" t="s">
        <v>25</v>
      </c>
      <c r="C12" s="5">
        <f>C10+C11</f>
        <v>18000000</v>
      </c>
      <c r="D12" s="5">
        <f>D10+D11</f>
        <v>18000000</v>
      </c>
      <c r="E12" s="51">
        <f t="shared" si="2"/>
        <v>0</v>
      </c>
      <c r="F12" s="41">
        <f>+F10+F11</f>
        <v>1</v>
      </c>
    </row>
    <row r="15" spans="1:12" s="49" customFormat="1" ht="33" customHeight="1" x14ac:dyDescent="0.45">
      <c r="A15" s="30" t="s">
        <v>29</v>
      </c>
      <c r="K15" s="44"/>
      <c r="L15" s="44"/>
    </row>
    <row r="17" spans="1:12" ht="33" customHeight="1" x14ac:dyDescent="0.45">
      <c r="B17" s="10" t="s">
        <v>28</v>
      </c>
      <c r="C17" s="58" t="s">
        <v>36</v>
      </c>
      <c r="D17" s="58" t="s">
        <v>9</v>
      </c>
      <c r="E17" s="58" t="s">
        <v>13</v>
      </c>
      <c r="F17" s="58" t="s">
        <v>14</v>
      </c>
      <c r="G17" s="58" t="s">
        <v>15</v>
      </c>
      <c r="H17" s="58" t="s">
        <v>22</v>
      </c>
      <c r="I17" s="58" t="s">
        <v>16</v>
      </c>
      <c r="J17" s="58" t="s">
        <v>17</v>
      </c>
    </row>
    <row r="18" spans="1:12" x14ac:dyDescent="0.45">
      <c r="B18" s="59" t="s">
        <v>4</v>
      </c>
      <c r="C18" s="16">
        <f>C4</f>
        <v>0</v>
      </c>
      <c r="D18" s="40">
        <f>C18/$C$24</f>
        <v>0</v>
      </c>
      <c r="E18" s="17"/>
      <c r="F18" s="18"/>
      <c r="G18" s="19"/>
      <c r="H18" s="17"/>
      <c r="I18" s="27"/>
      <c r="J18" s="27"/>
    </row>
    <row r="19" spans="1:12" x14ac:dyDescent="0.45">
      <c r="B19" s="50" t="s">
        <v>41</v>
      </c>
      <c r="C19" s="16">
        <f t="shared" ref="C19:C20" si="3">C5</f>
        <v>3000000</v>
      </c>
      <c r="D19" s="54">
        <f t="shared" ref="D19:D23" si="4">C19/$C$24</f>
        <v>0.16666666666666666</v>
      </c>
      <c r="E19" s="26">
        <f>IFERROR(F19/C19,0)</f>
        <v>20</v>
      </c>
      <c r="F19" s="18">
        <v>60000000</v>
      </c>
      <c r="G19" s="19">
        <v>1</v>
      </c>
      <c r="H19" s="17">
        <f t="shared" ref="H19:H20" si="5">C19*E19*G19</f>
        <v>60000000</v>
      </c>
      <c r="I19" s="27"/>
      <c r="J19" s="27">
        <f>+H19/C19</f>
        <v>20</v>
      </c>
    </row>
    <row r="20" spans="1:12" x14ac:dyDescent="0.45">
      <c r="B20" s="50" t="s">
        <v>40</v>
      </c>
      <c r="C20" s="16">
        <f t="shared" si="3"/>
        <v>2500000</v>
      </c>
      <c r="D20" s="54">
        <f t="shared" si="4"/>
        <v>0.1388888888888889</v>
      </c>
      <c r="E20" s="26">
        <f>IFERROR(F20/C20,0)</f>
        <v>6</v>
      </c>
      <c r="F20" s="18">
        <v>15000000</v>
      </c>
      <c r="G20" s="19">
        <v>1</v>
      </c>
      <c r="H20" s="17">
        <f t="shared" si="5"/>
        <v>15000000</v>
      </c>
      <c r="I20" s="27"/>
      <c r="J20" s="27">
        <f t="shared" ref="J20:J21" si="6">+H20/C20</f>
        <v>6</v>
      </c>
    </row>
    <row r="21" spans="1:12" x14ac:dyDescent="0.45">
      <c r="B21" s="50" t="s">
        <v>5</v>
      </c>
      <c r="C21" s="16">
        <f>C7</f>
        <v>2500000</v>
      </c>
      <c r="D21" s="54">
        <f t="shared" si="4"/>
        <v>0.1388888888888889</v>
      </c>
      <c r="E21" s="26">
        <f>IFERROR(F21/C21,0)</f>
        <v>2</v>
      </c>
      <c r="F21" s="18">
        <v>5000000</v>
      </c>
      <c r="G21" s="19">
        <v>1</v>
      </c>
      <c r="H21" s="17">
        <f>C21*E21*G21</f>
        <v>5000000</v>
      </c>
      <c r="I21" s="27"/>
      <c r="J21" s="27">
        <f t="shared" si="6"/>
        <v>2</v>
      </c>
    </row>
    <row r="22" spans="1:12" x14ac:dyDescent="0.45">
      <c r="B22" s="50" t="s">
        <v>6</v>
      </c>
      <c r="C22" s="16">
        <f>C8</f>
        <v>7500000</v>
      </c>
      <c r="D22" s="54">
        <f t="shared" si="4"/>
        <v>0.41666666666666669</v>
      </c>
      <c r="E22" s="17"/>
      <c r="F22" s="18"/>
      <c r="G22" s="19"/>
      <c r="H22" s="17"/>
      <c r="I22" s="27"/>
      <c r="J22" s="27"/>
    </row>
    <row r="23" spans="1:12" x14ac:dyDescent="0.45">
      <c r="B23" s="52" t="s">
        <v>7</v>
      </c>
      <c r="C23" s="20">
        <f>C9+C11</f>
        <v>2500000</v>
      </c>
      <c r="D23" s="55">
        <f t="shared" si="4"/>
        <v>0.1388888888888889</v>
      </c>
      <c r="E23" s="21"/>
      <c r="F23" s="22"/>
      <c r="G23" s="23"/>
      <c r="H23" s="21"/>
      <c r="I23" s="8">
        <v>2</v>
      </c>
      <c r="J23" s="28">
        <f t="shared" ref="J23" si="7">I23</f>
        <v>2</v>
      </c>
    </row>
    <row r="24" spans="1:12" x14ac:dyDescent="0.45">
      <c r="B24" s="44" t="s">
        <v>21</v>
      </c>
      <c r="C24" s="25">
        <f>SUM(C18:C23)</f>
        <v>18000000</v>
      </c>
      <c r="D24" s="9">
        <f>SUM(D18:D23)</f>
        <v>1</v>
      </c>
      <c r="F24" s="15">
        <f>SUM(F18:F23)</f>
        <v>80000000</v>
      </c>
      <c r="H24" s="15">
        <f>SUM(H18:H23)</f>
        <v>80000000</v>
      </c>
      <c r="I24" s="14"/>
      <c r="J24" s="14"/>
    </row>
    <row r="27" spans="1:12" s="49" customFormat="1" ht="33" customHeight="1" x14ac:dyDescent="0.45">
      <c r="A27" s="30" t="s">
        <v>3</v>
      </c>
    </row>
    <row r="28" spans="1:12" x14ac:dyDescent="0.45">
      <c r="C28" s="34">
        <v>1</v>
      </c>
      <c r="D28" s="34">
        <v>2</v>
      </c>
      <c r="E28" s="34">
        <v>3</v>
      </c>
      <c r="F28" s="34">
        <v>4</v>
      </c>
      <c r="G28" s="34">
        <v>5</v>
      </c>
      <c r="H28" s="34">
        <v>6</v>
      </c>
      <c r="I28" s="34">
        <v>7</v>
      </c>
      <c r="J28" s="34">
        <v>8</v>
      </c>
      <c r="K28" s="34">
        <v>9</v>
      </c>
      <c r="L28" s="34">
        <v>10</v>
      </c>
    </row>
    <row r="29" spans="1:12" s="49" customFormat="1" ht="21.4" customHeight="1" x14ac:dyDescent="0.45">
      <c r="B29" s="31" t="s">
        <v>11</v>
      </c>
      <c r="C29" s="33">
        <v>0</v>
      </c>
      <c r="D29" s="33">
        <v>20000000</v>
      </c>
      <c r="E29" s="33">
        <v>80000000</v>
      </c>
      <c r="F29" s="33">
        <v>95000000</v>
      </c>
      <c r="G29" s="33">
        <v>100000000</v>
      </c>
      <c r="H29" s="33">
        <v>128000000</v>
      </c>
      <c r="I29" s="33">
        <v>180000000</v>
      </c>
      <c r="J29" s="33">
        <v>236000000</v>
      </c>
      <c r="K29" s="33">
        <v>344000000</v>
      </c>
      <c r="L29" s="33">
        <v>500000000</v>
      </c>
    </row>
    <row r="30" spans="1:12" x14ac:dyDescent="0.45">
      <c r="B30" s="44" t="s">
        <v>57</v>
      </c>
      <c r="C30" s="14">
        <f>C29/$C$12</f>
        <v>0</v>
      </c>
      <c r="D30" s="14">
        <f t="shared" ref="D30:L30" si="8">D29/$C$12</f>
        <v>1.1111111111111112</v>
      </c>
      <c r="E30" s="14">
        <f t="shared" si="8"/>
        <v>4.4444444444444446</v>
      </c>
      <c r="F30" s="14">
        <f t="shared" si="8"/>
        <v>5.2777777777777777</v>
      </c>
      <c r="G30" s="14">
        <f t="shared" si="8"/>
        <v>5.5555555555555554</v>
      </c>
      <c r="H30" s="14">
        <f t="shared" si="8"/>
        <v>7.1111111111111107</v>
      </c>
      <c r="I30" s="14">
        <f t="shared" si="8"/>
        <v>10</v>
      </c>
      <c r="J30" s="14">
        <f t="shared" si="8"/>
        <v>13.111111111111111</v>
      </c>
      <c r="K30" s="14">
        <f t="shared" si="8"/>
        <v>19.111111111111111</v>
      </c>
      <c r="L30" s="14">
        <f t="shared" si="8"/>
        <v>27.777777777777779</v>
      </c>
    </row>
    <row r="32" spans="1:12" ht="33" customHeight="1" x14ac:dyDescent="0.45">
      <c r="B32" s="10" t="s">
        <v>27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</row>
    <row r="33" spans="2:14" x14ac:dyDescent="0.45">
      <c r="B33" s="59" t="s">
        <v>4</v>
      </c>
      <c r="C33" s="2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</row>
    <row r="34" spans="2:14" x14ac:dyDescent="0.45">
      <c r="B34" s="50" t="s">
        <v>20</v>
      </c>
      <c r="C34" s="24">
        <v>-5000000</v>
      </c>
      <c r="D34" s="35">
        <f>C34</f>
        <v>-5000000</v>
      </c>
      <c r="E34" s="35">
        <f t="shared" ref="E34:L34" si="9">D34</f>
        <v>-5000000</v>
      </c>
      <c r="F34" s="35">
        <f t="shared" si="9"/>
        <v>-5000000</v>
      </c>
      <c r="G34" s="35">
        <f t="shared" si="9"/>
        <v>-5000000</v>
      </c>
      <c r="H34" s="35">
        <f t="shared" si="9"/>
        <v>-5000000</v>
      </c>
      <c r="I34" s="35">
        <f t="shared" si="9"/>
        <v>-5000000</v>
      </c>
      <c r="J34" s="35">
        <f t="shared" si="9"/>
        <v>-5000000</v>
      </c>
      <c r="K34" s="35">
        <f t="shared" si="9"/>
        <v>-5000000</v>
      </c>
      <c r="L34" s="35">
        <f t="shared" si="9"/>
        <v>-5000000</v>
      </c>
    </row>
    <row r="35" spans="2:14" x14ac:dyDescent="0.45">
      <c r="B35" s="52" t="s">
        <v>19</v>
      </c>
      <c r="C35" s="7">
        <v>-15000000</v>
      </c>
      <c r="D35" s="29">
        <f>C35</f>
        <v>-15000000</v>
      </c>
      <c r="E35" s="29">
        <f t="shared" ref="E35:L35" si="10">D35</f>
        <v>-15000000</v>
      </c>
      <c r="F35" s="29">
        <f t="shared" si="10"/>
        <v>-15000000</v>
      </c>
      <c r="G35" s="29">
        <f t="shared" si="10"/>
        <v>-15000000</v>
      </c>
      <c r="H35" s="29">
        <f t="shared" si="10"/>
        <v>-15000000</v>
      </c>
      <c r="I35" s="29">
        <f t="shared" si="10"/>
        <v>-15000000</v>
      </c>
      <c r="J35" s="29">
        <f t="shared" si="10"/>
        <v>-15000000</v>
      </c>
      <c r="K35" s="29">
        <f t="shared" si="10"/>
        <v>-15000000</v>
      </c>
      <c r="L35" s="29">
        <f t="shared" si="10"/>
        <v>-15000000</v>
      </c>
    </row>
    <row r="36" spans="2:14" x14ac:dyDescent="0.45">
      <c r="B36" s="13" t="s">
        <v>26</v>
      </c>
      <c r="C36" s="51">
        <f>SUM(C33:C35)</f>
        <v>-20000000</v>
      </c>
      <c r="D36" s="51">
        <f t="shared" ref="D36:L36" si="11">SUM(D33:D35)</f>
        <v>-20000000</v>
      </c>
      <c r="E36" s="51">
        <f t="shared" si="11"/>
        <v>-20000000</v>
      </c>
      <c r="F36" s="51">
        <f t="shared" si="11"/>
        <v>-20000000</v>
      </c>
      <c r="G36" s="51">
        <f t="shared" si="11"/>
        <v>-20000000</v>
      </c>
      <c r="H36" s="51">
        <f t="shared" si="11"/>
        <v>-20000000</v>
      </c>
      <c r="I36" s="51">
        <f t="shared" si="11"/>
        <v>-20000000</v>
      </c>
      <c r="J36" s="51">
        <f t="shared" si="11"/>
        <v>-20000000</v>
      </c>
      <c r="K36" s="51">
        <f t="shared" si="11"/>
        <v>-20000000</v>
      </c>
      <c r="L36" s="51">
        <f t="shared" si="11"/>
        <v>-20000000</v>
      </c>
    </row>
    <row r="38" spans="2:14" s="49" customFormat="1" ht="21.85" customHeight="1" x14ac:dyDescent="0.45">
      <c r="B38" s="31" t="s">
        <v>58</v>
      </c>
      <c r="C38" s="32">
        <f>C29+C36</f>
        <v>-20000000</v>
      </c>
      <c r="D38" s="32">
        <f t="shared" ref="D38:L38" si="12">D29+D36</f>
        <v>0</v>
      </c>
      <c r="E38" s="32">
        <f t="shared" si="12"/>
        <v>60000000</v>
      </c>
      <c r="F38" s="32">
        <f t="shared" si="12"/>
        <v>75000000</v>
      </c>
      <c r="G38" s="32">
        <f t="shared" si="12"/>
        <v>80000000</v>
      </c>
      <c r="H38" s="32">
        <f t="shared" si="12"/>
        <v>108000000</v>
      </c>
      <c r="I38" s="32">
        <f t="shared" si="12"/>
        <v>160000000</v>
      </c>
      <c r="J38" s="32">
        <f t="shared" si="12"/>
        <v>216000000</v>
      </c>
      <c r="K38" s="32">
        <f t="shared" si="12"/>
        <v>324000000</v>
      </c>
      <c r="L38" s="32">
        <f t="shared" si="12"/>
        <v>480000000</v>
      </c>
    </row>
    <row r="39" spans="2:14" x14ac:dyDescent="0.45">
      <c r="B39" s="44" t="s">
        <v>59</v>
      </c>
      <c r="C39" s="14">
        <f>C38/$C$24</f>
        <v>-1.1111111111111112</v>
      </c>
      <c r="D39" s="14">
        <f t="shared" ref="D39:L39" si="13">D38/$C$24</f>
        <v>0</v>
      </c>
      <c r="E39" s="14">
        <f t="shared" si="13"/>
        <v>3.3333333333333335</v>
      </c>
      <c r="F39" s="14">
        <f t="shared" si="13"/>
        <v>4.166666666666667</v>
      </c>
      <c r="G39" s="14">
        <f t="shared" si="13"/>
        <v>4.4444444444444446</v>
      </c>
      <c r="H39" s="14">
        <f t="shared" si="13"/>
        <v>6</v>
      </c>
      <c r="I39" s="14">
        <f t="shared" si="13"/>
        <v>8.8888888888888893</v>
      </c>
      <c r="J39" s="14">
        <f t="shared" si="13"/>
        <v>12</v>
      </c>
      <c r="K39" s="14">
        <f t="shared" si="13"/>
        <v>18</v>
      </c>
      <c r="L39" s="14">
        <f t="shared" si="13"/>
        <v>26.666666666666668</v>
      </c>
    </row>
    <row r="41" spans="2:14" x14ac:dyDescent="0.45">
      <c r="B41" s="65" t="s">
        <v>51</v>
      </c>
      <c r="C41" s="68"/>
      <c r="D41" s="69" t="s">
        <v>52</v>
      </c>
      <c r="E41" s="69" t="s">
        <v>53</v>
      </c>
      <c r="F41" s="69" t="s">
        <v>54</v>
      </c>
      <c r="G41" s="69" t="s">
        <v>55</v>
      </c>
      <c r="H41" s="66"/>
      <c r="I41" s="66"/>
      <c r="J41" s="66"/>
      <c r="K41" s="66"/>
      <c r="L41" s="66"/>
    </row>
    <row r="42" spans="2:14" x14ac:dyDescent="0.45">
      <c r="B42" s="65" t="s">
        <v>50</v>
      </c>
      <c r="C42" s="65"/>
      <c r="D42" s="66">
        <f>-C38</f>
        <v>20000000</v>
      </c>
      <c r="E42" s="66">
        <f>E29-E46</f>
        <v>80000000</v>
      </c>
      <c r="F42" s="66">
        <f>F29-F52</f>
        <v>95000000</v>
      </c>
      <c r="G42" s="66">
        <f>+G29-G58</f>
        <v>100000000</v>
      </c>
    </row>
    <row r="44" spans="2:14" x14ac:dyDescent="0.45">
      <c r="B44" t="s">
        <v>44</v>
      </c>
      <c r="C44" s="15">
        <f>IF(($E$19*$G$19)&gt;C$39,$H$19,0)</f>
        <v>60000000</v>
      </c>
      <c r="D44" s="15">
        <f t="shared" ref="D44:L44" si="14">IF(($E$19*$G$19)&gt;D$39,$H$19,0)</f>
        <v>60000000</v>
      </c>
      <c r="E44" s="15">
        <f t="shared" si="14"/>
        <v>60000000</v>
      </c>
      <c r="F44" s="15">
        <f t="shared" si="14"/>
        <v>60000000</v>
      </c>
      <c r="G44" s="15">
        <f t="shared" si="14"/>
        <v>60000000</v>
      </c>
      <c r="H44" s="15">
        <f t="shared" si="14"/>
        <v>60000000</v>
      </c>
      <c r="I44" s="15">
        <f t="shared" si="14"/>
        <v>60000000</v>
      </c>
      <c r="J44" s="15">
        <f t="shared" si="14"/>
        <v>60000000</v>
      </c>
      <c r="K44" s="15">
        <f t="shared" si="14"/>
        <v>60000000</v>
      </c>
      <c r="L44" s="15">
        <f t="shared" si="14"/>
        <v>0</v>
      </c>
      <c r="N44" s="9"/>
    </row>
    <row r="45" spans="2:14" x14ac:dyDescent="0.45">
      <c r="B45" t="s">
        <v>45</v>
      </c>
      <c r="C45" s="15">
        <f>IF(C38-(MAX(C44,(C39*$C$19)))&lt;0,MAX(C38,0),(MAX(C44,(C39*$C$19))))</f>
        <v>0</v>
      </c>
      <c r="D45" s="15">
        <f t="shared" ref="D45:L45" si="15">IF(D38-(MAX(D44,(D39*$C$19)))&lt;0,MAX(D38,0),(MAX(D44,(D39*$C$19))))</f>
        <v>0</v>
      </c>
      <c r="E45" s="15">
        <f t="shared" si="15"/>
        <v>60000000</v>
      </c>
      <c r="F45" s="15">
        <f t="shared" si="15"/>
        <v>60000000</v>
      </c>
      <c r="G45" s="15">
        <f t="shared" si="15"/>
        <v>60000000</v>
      </c>
      <c r="H45" s="15">
        <f t="shared" si="15"/>
        <v>60000000</v>
      </c>
      <c r="I45" s="15">
        <f t="shared" si="15"/>
        <v>60000000</v>
      </c>
      <c r="J45" s="15">
        <f t="shared" si="15"/>
        <v>60000000</v>
      </c>
      <c r="K45" s="15">
        <f t="shared" si="15"/>
        <v>60000000</v>
      </c>
      <c r="L45" s="15">
        <f t="shared" si="15"/>
        <v>80000000</v>
      </c>
    </row>
    <row r="46" spans="2:14" x14ac:dyDescent="0.45">
      <c r="B46" t="s">
        <v>49</v>
      </c>
      <c r="C46" s="15">
        <f>IF(C44&gt;0,MAX((C$38-C44),0),C$38-($C$19*C$39))</f>
        <v>0</v>
      </c>
      <c r="D46" s="15">
        <f t="shared" ref="D46:L46" si="16">IF(D44&gt;0,MAX((D$38-D44),0),D$38-($C$19*D$39))</f>
        <v>0</v>
      </c>
      <c r="E46" s="67">
        <f t="shared" si="16"/>
        <v>0</v>
      </c>
      <c r="F46" s="15">
        <f t="shared" si="16"/>
        <v>15000000</v>
      </c>
      <c r="G46" s="15">
        <f t="shared" si="16"/>
        <v>20000000</v>
      </c>
      <c r="H46" s="15">
        <f t="shared" si="16"/>
        <v>48000000</v>
      </c>
      <c r="I46" s="15">
        <f t="shared" si="16"/>
        <v>100000000</v>
      </c>
      <c r="J46" s="15">
        <f t="shared" si="16"/>
        <v>156000000</v>
      </c>
      <c r="K46" s="15">
        <f t="shared" si="16"/>
        <v>264000000</v>
      </c>
      <c r="L46" s="15">
        <f t="shared" si="16"/>
        <v>400000000</v>
      </c>
    </row>
    <row r="47" spans="2:14" x14ac:dyDescent="0.45">
      <c r="B47" t="s">
        <v>46</v>
      </c>
      <c r="C47" s="5">
        <f>$C$24-$C$19</f>
        <v>15000000</v>
      </c>
      <c r="D47" s="43">
        <f>C47</f>
        <v>15000000</v>
      </c>
      <c r="E47" s="43">
        <f t="shared" ref="E47" si="17">D47</f>
        <v>15000000</v>
      </c>
      <c r="F47" s="43">
        <f t="shared" ref="F47" si="18">E47</f>
        <v>15000000</v>
      </c>
      <c r="G47" s="43">
        <f t="shared" ref="G47" si="19">F47</f>
        <v>15000000</v>
      </c>
      <c r="H47" s="43">
        <f t="shared" ref="H47" si="20">G47</f>
        <v>15000000</v>
      </c>
      <c r="I47" s="43">
        <f t="shared" ref="I47" si="21">H47</f>
        <v>15000000</v>
      </c>
      <c r="J47" s="43">
        <f t="shared" ref="J47" si="22">I47</f>
        <v>15000000</v>
      </c>
      <c r="K47" s="43">
        <f t="shared" ref="K47" si="23">J47</f>
        <v>15000000</v>
      </c>
      <c r="L47" s="43">
        <f t="shared" ref="L47" si="24">K47</f>
        <v>15000000</v>
      </c>
    </row>
    <row r="48" spans="2:14" x14ac:dyDescent="0.45">
      <c r="B48" t="s">
        <v>38</v>
      </c>
      <c r="C48" s="60">
        <f>C46/C47</f>
        <v>0</v>
      </c>
      <c r="D48" s="60">
        <f t="shared" ref="D48:L48" si="25">D46/D47</f>
        <v>0</v>
      </c>
      <c r="E48" s="60">
        <f t="shared" si="25"/>
        <v>0</v>
      </c>
      <c r="F48" s="60">
        <f t="shared" si="25"/>
        <v>1</v>
      </c>
      <c r="G48" s="60">
        <f t="shared" si="25"/>
        <v>1.3333333333333333</v>
      </c>
      <c r="H48" s="60">
        <f t="shared" si="25"/>
        <v>3.2</v>
      </c>
      <c r="I48" s="60">
        <f t="shared" si="25"/>
        <v>6.666666666666667</v>
      </c>
      <c r="J48" s="60">
        <f t="shared" si="25"/>
        <v>10.4</v>
      </c>
      <c r="K48" s="60">
        <f t="shared" si="25"/>
        <v>17.600000000000001</v>
      </c>
      <c r="L48" s="60">
        <f t="shared" si="25"/>
        <v>26.666666666666668</v>
      </c>
    </row>
    <row r="50" spans="2:12" x14ac:dyDescent="0.45">
      <c r="B50" t="s">
        <v>42</v>
      </c>
      <c r="C50" s="15">
        <f>IF(($E$20*$G$20)&gt;C$48,$H$20,0)</f>
        <v>15000000</v>
      </c>
      <c r="D50" s="15">
        <f t="shared" ref="D50:L50" si="26">IF(($E$20*$G$20)&gt;D$48,$H$20,0)</f>
        <v>15000000</v>
      </c>
      <c r="E50" s="15">
        <f t="shared" si="26"/>
        <v>15000000</v>
      </c>
      <c r="F50" s="15">
        <f t="shared" si="26"/>
        <v>15000000</v>
      </c>
      <c r="G50" s="15">
        <f t="shared" si="26"/>
        <v>15000000</v>
      </c>
      <c r="H50" s="15">
        <f t="shared" si="26"/>
        <v>15000000</v>
      </c>
      <c r="I50" s="15">
        <f t="shared" si="26"/>
        <v>0</v>
      </c>
      <c r="J50" s="15">
        <f t="shared" si="26"/>
        <v>0</v>
      </c>
      <c r="K50" s="15">
        <f t="shared" si="26"/>
        <v>0</v>
      </c>
      <c r="L50" s="15">
        <f t="shared" si="26"/>
        <v>0</v>
      </c>
    </row>
    <row r="51" spans="2:12" x14ac:dyDescent="0.45">
      <c r="B51" t="s">
        <v>43</v>
      </c>
      <c r="C51" s="15">
        <f>IF(C46-(MAX(C50,(C48*$C$20)))&lt;0,MAX(C46,0),(MAX(C50,(C48*$C$20))))</f>
        <v>0</v>
      </c>
      <c r="D51" s="15">
        <f t="shared" ref="D51:L51" si="27">IF(D46-(MAX(D50,(D48*$C$20)))&lt;0,MAX(D46,0),(MAX(D50,(D48*$C$20))))</f>
        <v>0</v>
      </c>
      <c r="E51" s="15">
        <f t="shared" si="27"/>
        <v>0</v>
      </c>
      <c r="F51" s="15">
        <f t="shared" si="27"/>
        <v>15000000</v>
      </c>
      <c r="G51" s="15">
        <f t="shared" si="27"/>
        <v>15000000</v>
      </c>
      <c r="H51" s="15">
        <f t="shared" si="27"/>
        <v>15000000</v>
      </c>
      <c r="I51" s="15">
        <f t="shared" si="27"/>
        <v>16666666.666666668</v>
      </c>
      <c r="J51" s="15">
        <f t="shared" si="27"/>
        <v>26000000</v>
      </c>
      <c r="K51" s="15">
        <f t="shared" si="27"/>
        <v>44000000</v>
      </c>
      <c r="L51" s="15">
        <f t="shared" si="27"/>
        <v>66666666.666666672</v>
      </c>
    </row>
    <row r="52" spans="2:12" x14ac:dyDescent="0.45">
      <c r="B52" t="s">
        <v>49</v>
      </c>
      <c r="C52" s="15">
        <f>IF(C50&gt;0,MAX((C$46-C50),0),C$46-($C$20*C$48))</f>
        <v>0</v>
      </c>
      <c r="D52" s="15">
        <f t="shared" ref="D52:L52" si="28">IF(D50&gt;0,MAX((D$46-D50),0),D$46-($C$20*D$48))</f>
        <v>0</v>
      </c>
      <c r="E52" s="15">
        <f t="shared" si="28"/>
        <v>0</v>
      </c>
      <c r="F52" s="67">
        <f t="shared" si="28"/>
        <v>0</v>
      </c>
      <c r="G52" s="15">
        <f t="shared" si="28"/>
        <v>5000000</v>
      </c>
      <c r="H52" s="15">
        <f t="shared" si="28"/>
        <v>33000000</v>
      </c>
      <c r="I52" s="15">
        <f t="shared" si="28"/>
        <v>83333333.333333328</v>
      </c>
      <c r="J52" s="15">
        <f t="shared" si="28"/>
        <v>130000000</v>
      </c>
      <c r="K52" s="15">
        <f t="shared" si="28"/>
        <v>220000000</v>
      </c>
      <c r="L52" s="15">
        <f t="shared" si="28"/>
        <v>333333333.33333331</v>
      </c>
    </row>
    <row r="53" spans="2:12" x14ac:dyDescent="0.45">
      <c r="B53" t="s">
        <v>47</v>
      </c>
      <c r="C53" s="5">
        <f>$C$47-$C$20</f>
        <v>12500000</v>
      </c>
      <c r="D53" s="43">
        <f>C53</f>
        <v>12500000</v>
      </c>
      <c r="E53" s="43">
        <f t="shared" ref="E53" si="29">D53</f>
        <v>12500000</v>
      </c>
      <c r="F53" s="43">
        <f t="shared" ref="F53" si="30">E53</f>
        <v>12500000</v>
      </c>
      <c r="G53" s="43">
        <f t="shared" ref="G53" si="31">F53</f>
        <v>12500000</v>
      </c>
      <c r="H53" s="43">
        <f t="shared" ref="H53" si="32">G53</f>
        <v>12500000</v>
      </c>
      <c r="I53" s="43">
        <f t="shared" ref="I53" si="33">H53</f>
        <v>12500000</v>
      </c>
      <c r="J53" s="43">
        <f t="shared" ref="J53" si="34">I53</f>
        <v>12500000</v>
      </c>
      <c r="K53" s="43">
        <f t="shared" ref="K53" si="35">J53</f>
        <v>12500000</v>
      </c>
      <c r="L53" s="43">
        <f t="shared" ref="L53" si="36">K53</f>
        <v>12500000</v>
      </c>
    </row>
    <row r="54" spans="2:12" x14ac:dyDescent="0.45">
      <c r="B54" t="s">
        <v>38</v>
      </c>
      <c r="C54" s="60">
        <f>C52/C53</f>
        <v>0</v>
      </c>
      <c r="D54" s="60">
        <f t="shared" ref="D54" si="37">D52/D53</f>
        <v>0</v>
      </c>
      <c r="E54" s="60">
        <f t="shared" ref="E54" si="38">E52/E53</f>
        <v>0</v>
      </c>
      <c r="F54" s="60">
        <f t="shared" ref="F54" si="39">F52/F53</f>
        <v>0</v>
      </c>
      <c r="G54" s="60">
        <f t="shared" ref="G54" si="40">G52/G53</f>
        <v>0.4</v>
      </c>
      <c r="H54" s="60">
        <f t="shared" ref="H54" si="41">H52/H53</f>
        <v>2.64</v>
      </c>
      <c r="I54" s="60">
        <f t="shared" ref="I54" si="42">I52/I53</f>
        <v>6.6666666666666661</v>
      </c>
      <c r="J54" s="60">
        <f t="shared" ref="J54" si="43">J52/J53</f>
        <v>10.4</v>
      </c>
      <c r="K54" s="60">
        <f t="shared" ref="K54" si="44">K52/K53</f>
        <v>17.600000000000001</v>
      </c>
      <c r="L54" s="60">
        <f t="shared" ref="L54" si="45">L52/L53</f>
        <v>26.666666666666664</v>
      </c>
    </row>
    <row r="56" spans="2:12" x14ac:dyDescent="0.45">
      <c r="B56" t="s">
        <v>31</v>
      </c>
      <c r="C56" s="15">
        <f>IF(($E$21*$G$21)&gt;C$54,$H$21,0)</f>
        <v>5000000</v>
      </c>
      <c r="D56" s="15">
        <f t="shared" ref="D56:L56" si="46">IF(($E$21*$G$21)&gt;D$54,$H$21,0)</f>
        <v>5000000</v>
      </c>
      <c r="E56" s="15">
        <f t="shared" si="46"/>
        <v>5000000</v>
      </c>
      <c r="F56" s="15">
        <f t="shared" si="46"/>
        <v>5000000</v>
      </c>
      <c r="G56" s="15">
        <f t="shared" si="46"/>
        <v>5000000</v>
      </c>
      <c r="H56" s="15">
        <f t="shared" si="46"/>
        <v>0</v>
      </c>
      <c r="I56" s="15">
        <f t="shared" si="46"/>
        <v>0</v>
      </c>
      <c r="J56" s="15">
        <f t="shared" si="46"/>
        <v>0</v>
      </c>
      <c r="K56" s="15">
        <f t="shared" si="46"/>
        <v>0</v>
      </c>
      <c r="L56" s="15">
        <f t="shared" si="46"/>
        <v>0</v>
      </c>
    </row>
    <row r="57" spans="2:12" x14ac:dyDescent="0.45">
      <c r="B57" t="s">
        <v>30</v>
      </c>
      <c r="C57" s="15">
        <f>IF(C52-(MAX(C56,(C54*$C$21)))&lt;0,MAX(C52,0),(MAX(C56,(C54*$C$21))))</f>
        <v>0</v>
      </c>
      <c r="D57" s="15">
        <f t="shared" ref="D57:L57" si="47">IF(D52-(MAX(D56,(D54*$C$21)))&lt;0,MAX(D52,0),(MAX(D56,(D54*$C$21))))</f>
        <v>0</v>
      </c>
      <c r="E57" s="15">
        <f t="shared" si="47"/>
        <v>0</v>
      </c>
      <c r="F57" s="15">
        <f t="shared" si="47"/>
        <v>0</v>
      </c>
      <c r="G57" s="15">
        <f t="shared" si="47"/>
        <v>5000000</v>
      </c>
      <c r="H57" s="15">
        <f t="shared" si="47"/>
        <v>6600000</v>
      </c>
      <c r="I57" s="15">
        <f t="shared" si="47"/>
        <v>16666666.666666666</v>
      </c>
      <c r="J57" s="15">
        <f t="shared" si="47"/>
        <v>26000000</v>
      </c>
      <c r="K57" s="15">
        <f t="shared" si="47"/>
        <v>44000000</v>
      </c>
      <c r="L57" s="15">
        <f t="shared" si="47"/>
        <v>66666666.666666664</v>
      </c>
    </row>
    <row r="58" spans="2:12" x14ac:dyDescent="0.45">
      <c r="B58" t="s">
        <v>49</v>
      </c>
      <c r="C58" s="15">
        <f>IF(C56&gt;0,MAX((C$52-C56),0),C$52-($C$21*C54))</f>
        <v>0</v>
      </c>
      <c r="D58" s="15">
        <f t="shared" ref="D58:L58" si="48">IF(D56&gt;0,MAX((D$52-D56),0),D$52-($C$21*D54))</f>
        <v>0</v>
      </c>
      <c r="E58" s="15">
        <f t="shared" si="48"/>
        <v>0</v>
      </c>
      <c r="F58" s="15">
        <f t="shared" si="48"/>
        <v>0</v>
      </c>
      <c r="G58" s="67">
        <f t="shared" si="48"/>
        <v>0</v>
      </c>
      <c r="H58" s="15">
        <f t="shared" si="48"/>
        <v>26400000</v>
      </c>
      <c r="I58" s="15">
        <f t="shared" si="48"/>
        <v>66666666.666666664</v>
      </c>
      <c r="J58" s="15">
        <f t="shared" si="48"/>
        <v>104000000</v>
      </c>
      <c r="K58" s="15">
        <f t="shared" si="48"/>
        <v>176000000</v>
      </c>
      <c r="L58" s="15">
        <f t="shared" si="48"/>
        <v>266666666.66666666</v>
      </c>
    </row>
    <row r="59" spans="2:12" x14ac:dyDescent="0.45">
      <c r="B59" t="s">
        <v>37</v>
      </c>
      <c r="C59" s="5">
        <f>$C$53-$C$21</f>
        <v>10000000</v>
      </c>
      <c r="D59" s="43">
        <f>C59</f>
        <v>10000000</v>
      </c>
      <c r="E59" s="43">
        <f t="shared" ref="E59:L59" si="49">D59</f>
        <v>10000000</v>
      </c>
      <c r="F59" s="43">
        <f t="shared" si="49"/>
        <v>10000000</v>
      </c>
      <c r="G59" s="43">
        <f t="shared" si="49"/>
        <v>10000000</v>
      </c>
      <c r="H59" s="43">
        <f t="shared" si="49"/>
        <v>10000000</v>
      </c>
      <c r="I59" s="43">
        <f t="shared" si="49"/>
        <v>10000000</v>
      </c>
      <c r="J59" s="43">
        <f t="shared" si="49"/>
        <v>10000000</v>
      </c>
      <c r="K59" s="43">
        <f t="shared" si="49"/>
        <v>10000000</v>
      </c>
      <c r="L59" s="43">
        <f t="shared" si="49"/>
        <v>10000000</v>
      </c>
    </row>
    <row r="60" spans="2:12" x14ac:dyDescent="0.45">
      <c r="B60" t="s">
        <v>38</v>
      </c>
      <c r="C60" s="60">
        <f>C58/C59</f>
        <v>0</v>
      </c>
      <c r="D60" s="60">
        <f t="shared" ref="D60" si="50">D58/D59</f>
        <v>0</v>
      </c>
      <c r="E60" s="60">
        <f t="shared" ref="E60" si="51">E58/E59</f>
        <v>0</v>
      </c>
      <c r="F60" s="60">
        <f t="shared" ref="F60" si="52">F58/F59</f>
        <v>0</v>
      </c>
      <c r="G60" s="60">
        <f t="shared" ref="G60" si="53">G58/G59</f>
        <v>0</v>
      </c>
      <c r="H60" s="60">
        <f t="shared" ref="H60" si="54">H58/H59</f>
        <v>2.64</v>
      </c>
      <c r="I60" s="60">
        <f t="shared" ref="I60" si="55">I58/I59</f>
        <v>6.6666666666666661</v>
      </c>
      <c r="J60" s="60">
        <f t="shared" ref="J60" si="56">J58/J59</f>
        <v>10.4</v>
      </c>
      <c r="K60" s="60">
        <f t="shared" ref="K60" si="57">K58/K59</f>
        <v>17.600000000000001</v>
      </c>
      <c r="L60" s="60">
        <f t="shared" ref="L60" si="58">L58/L59</f>
        <v>26.666666666666664</v>
      </c>
    </row>
    <row r="61" spans="2:12" x14ac:dyDescent="0.45">
      <c r="B61"/>
      <c r="C61"/>
      <c r="D61"/>
      <c r="E61"/>
      <c r="F61"/>
      <c r="G61"/>
      <c r="H61"/>
      <c r="I61"/>
      <c r="J61"/>
      <c r="K61"/>
      <c r="L61"/>
    </row>
    <row r="62" spans="2:12" x14ac:dyDescent="0.45">
      <c r="B62" t="s">
        <v>39</v>
      </c>
      <c r="C62" s="57">
        <f>C58</f>
        <v>0</v>
      </c>
      <c r="D62" s="57">
        <f t="shared" ref="D62:L62" si="59">D58</f>
        <v>0</v>
      </c>
      <c r="E62" s="57">
        <f t="shared" si="59"/>
        <v>0</v>
      </c>
      <c r="F62" s="57">
        <f t="shared" si="59"/>
        <v>0</v>
      </c>
      <c r="G62" s="57">
        <f t="shared" si="59"/>
        <v>0</v>
      </c>
      <c r="H62" s="57">
        <f t="shared" si="59"/>
        <v>26400000</v>
      </c>
      <c r="I62" s="57">
        <f t="shared" si="59"/>
        <v>66666666.666666664</v>
      </c>
      <c r="J62" s="57">
        <f t="shared" si="59"/>
        <v>104000000</v>
      </c>
      <c r="K62" s="57">
        <f t="shared" si="59"/>
        <v>176000000</v>
      </c>
      <c r="L62" s="57">
        <f t="shared" si="59"/>
        <v>266666666.66666666</v>
      </c>
    </row>
    <row r="63" spans="2:12" x14ac:dyDescent="0.45">
      <c r="J63" s="36"/>
      <c r="K63" s="36"/>
      <c r="L63" s="36"/>
    </row>
    <row r="64" spans="2:12" ht="21.75" customHeight="1" x14ac:dyDescent="0.45">
      <c r="B64" s="31" t="s">
        <v>60</v>
      </c>
    </row>
    <row r="65" spans="2:14" x14ac:dyDescent="0.45">
      <c r="B65" s="59" t="s">
        <v>4</v>
      </c>
    </row>
    <row r="66" spans="2:14" x14ac:dyDescent="0.45">
      <c r="B66" s="50" t="s">
        <v>41</v>
      </c>
      <c r="C66" s="45">
        <f>C45</f>
        <v>0</v>
      </c>
      <c r="D66" s="45">
        <f t="shared" ref="D66:L66" si="60">D45</f>
        <v>0</v>
      </c>
      <c r="E66" s="45">
        <f t="shared" si="60"/>
        <v>60000000</v>
      </c>
      <c r="F66" s="45">
        <f t="shared" si="60"/>
        <v>60000000</v>
      </c>
      <c r="G66" s="45">
        <f t="shared" si="60"/>
        <v>60000000</v>
      </c>
      <c r="H66" s="45">
        <f t="shared" si="60"/>
        <v>60000000</v>
      </c>
      <c r="I66" s="45">
        <f t="shared" si="60"/>
        <v>60000000</v>
      </c>
      <c r="J66" s="45">
        <f t="shared" si="60"/>
        <v>60000000</v>
      </c>
      <c r="K66" s="45">
        <f t="shared" si="60"/>
        <v>60000000</v>
      </c>
      <c r="L66" s="45">
        <f t="shared" si="60"/>
        <v>80000000</v>
      </c>
    </row>
    <row r="67" spans="2:14" x14ac:dyDescent="0.45">
      <c r="B67" s="50" t="s">
        <v>40</v>
      </c>
      <c r="C67" s="45">
        <f>C51</f>
        <v>0</v>
      </c>
      <c r="D67" s="45">
        <f t="shared" ref="D67:L67" si="61">D51</f>
        <v>0</v>
      </c>
      <c r="E67" s="45">
        <f t="shared" si="61"/>
        <v>0</v>
      </c>
      <c r="F67" s="45">
        <f t="shared" si="61"/>
        <v>15000000</v>
      </c>
      <c r="G67" s="45">
        <f t="shared" si="61"/>
        <v>15000000</v>
      </c>
      <c r="H67" s="45">
        <f t="shared" si="61"/>
        <v>15000000</v>
      </c>
      <c r="I67" s="45">
        <f t="shared" si="61"/>
        <v>16666666.666666668</v>
      </c>
      <c r="J67" s="45">
        <f t="shared" si="61"/>
        <v>26000000</v>
      </c>
      <c r="K67" s="45">
        <f t="shared" si="61"/>
        <v>44000000</v>
      </c>
      <c r="L67" s="45">
        <f t="shared" si="61"/>
        <v>66666666.666666672</v>
      </c>
    </row>
    <row r="68" spans="2:14" x14ac:dyDescent="0.45">
      <c r="B68" s="50" t="s">
        <v>5</v>
      </c>
      <c r="C68" s="45">
        <f t="shared" ref="C68:L68" si="62">C57</f>
        <v>0</v>
      </c>
      <c r="D68" s="45">
        <f t="shared" si="62"/>
        <v>0</v>
      </c>
      <c r="E68" s="45">
        <f t="shared" si="62"/>
        <v>0</v>
      </c>
      <c r="F68" s="45">
        <f t="shared" si="62"/>
        <v>0</v>
      </c>
      <c r="G68" s="45">
        <f t="shared" si="62"/>
        <v>5000000</v>
      </c>
      <c r="H68" s="45">
        <f t="shared" si="62"/>
        <v>6600000</v>
      </c>
      <c r="I68" s="45">
        <f t="shared" si="62"/>
        <v>16666666.666666666</v>
      </c>
      <c r="J68" s="45">
        <f t="shared" si="62"/>
        <v>26000000</v>
      </c>
      <c r="K68" s="45">
        <f t="shared" si="62"/>
        <v>44000000</v>
      </c>
      <c r="L68" s="45">
        <f t="shared" si="62"/>
        <v>66666666.666666664</v>
      </c>
    </row>
    <row r="69" spans="2:14" x14ac:dyDescent="0.45">
      <c r="B69" s="62" t="s">
        <v>39</v>
      </c>
      <c r="C69" s="46">
        <f>C62</f>
        <v>0</v>
      </c>
      <c r="D69" s="46">
        <f t="shared" ref="D69:L69" si="63">D62</f>
        <v>0</v>
      </c>
      <c r="E69" s="46">
        <f t="shared" si="63"/>
        <v>0</v>
      </c>
      <c r="F69" s="46">
        <f t="shared" si="63"/>
        <v>0</v>
      </c>
      <c r="G69" s="46">
        <f t="shared" si="63"/>
        <v>0</v>
      </c>
      <c r="H69" s="46">
        <f t="shared" si="63"/>
        <v>26400000</v>
      </c>
      <c r="I69" s="46">
        <f t="shared" si="63"/>
        <v>66666666.666666664</v>
      </c>
      <c r="J69" s="46">
        <f t="shared" si="63"/>
        <v>104000000</v>
      </c>
      <c r="K69" s="46">
        <f t="shared" si="63"/>
        <v>176000000</v>
      </c>
      <c r="L69" s="46">
        <f t="shared" si="63"/>
        <v>266666666.66666666</v>
      </c>
      <c r="N69" s="45"/>
    </row>
    <row r="70" spans="2:14" x14ac:dyDescent="0.45">
      <c r="B70" s="56" t="s">
        <v>32</v>
      </c>
      <c r="C70" s="45">
        <f t="shared" ref="C70:L70" si="64">SUM(C65:C69)</f>
        <v>0</v>
      </c>
      <c r="D70" s="45">
        <f t="shared" si="64"/>
        <v>0</v>
      </c>
      <c r="E70" s="45">
        <f t="shared" si="64"/>
        <v>60000000</v>
      </c>
      <c r="F70" s="45">
        <f t="shared" si="64"/>
        <v>75000000</v>
      </c>
      <c r="G70" s="45">
        <f t="shared" si="64"/>
        <v>80000000</v>
      </c>
      <c r="H70" s="45">
        <f t="shared" si="64"/>
        <v>108000000</v>
      </c>
      <c r="I70" s="45">
        <f t="shared" si="64"/>
        <v>160000000</v>
      </c>
      <c r="J70" s="45">
        <f t="shared" si="64"/>
        <v>216000000</v>
      </c>
      <c r="K70" s="45">
        <f t="shared" si="64"/>
        <v>324000000</v>
      </c>
      <c r="L70" s="45">
        <f t="shared" si="64"/>
        <v>480000000</v>
      </c>
    </row>
    <row r="72" spans="2:14" s="38" customFormat="1" x14ac:dyDescent="0.45">
      <c r="B72" s="37" t="s">
        <v>33</v>
      </c>
      <c r="C72" s="61">
        <f t="shared" ref="C72:L72" si="65">IF(C38&gt;0,C70-C38,0)</f>
        <v>0</v>
      </c>
      <c r="D72" s="61">
        <f t="shared" si="65"/>
        <v>0</v>
      </c>
      <c r="E72" s="61">
        <f t="shared" si="65"/>
        <v>0</v>
      </c>
      <c r="F72" s="61">
        <f t="shared" si="65"/>
        <v>0</v>
      </c>
      <c r="G72" s="61">
        <f t="shared" si="65"/>
        <v>0</v>
      </c>
      <c r="H72" s="61">
        <f t="shared" si="65"/>
        <v>0</v>
      </c>
      <c r="I72" s="61">
        <f t="shared" si="65"/>
        <v>0</v>
      </c>
      <c r="J72" s="61">
        <f t="shared" si="65"/>
        <v>0</v>
      </c>
      <c r="K72" s="61">
        <f t="shared" si="65"/>
        <v>0</v>
      </c>
      <c r="L72" s="61">
        <f t="shared" si="65"/>
        <v>0</v>
      </c>
    </row>
    <row r="73" spans="2:14" s="38" customFormat="1" x14ac:dyDescent="0.45">
      <c r="B73" s="37"/>
      <c r="C73" s="39"/>
      <c r="D73" s="39"/>
      <c r="E73" s="39"/>
      <c r="F73" s="39"/>
      <c r="G73" s="39"/>
      <c r="H73" s="39"/>
      <c r="I73" s="39"/>
      <c r="J73" s="39"/>
      <c r="K73" s="39"/>
      <c r="L73" s="39"/>
    </row>
    <row r="74" spans="2:14" s="38" customFormat="1" x14ac:dyDescent="0.45">
      <c r="B74" s="31" t="s">
        <v>48</v>
      </c>
      <c r="C74" s="39"/>
      <c r="D74" s="39"/>
      <c r="E74" s="39"/>
      <c r="F74" s="39"/>
      <c r="G74" s="39"/>
      <c r="H74" s="39"/>
      <c r="I74" s="39"/>
      <c r="J74" s="39"/>
      <c r="K74" s="39"/>
      <c r="L74" s="39"/>
    </row>
    <row r="75" spans="2:14" s="38" customFormat="1" x14ac:dyDescent="0.45">
      <c r="B75" s="59" t="s">
        <v>4</v>
      </c>
      <c r="C75" s="39"/>
      <c r="D75" s="39"/>
      <c r="E75" s="39"/>
      <c r="F75" s="39"/>
      <c r="G75" s="39"/>
      <c r="H75" s="39"/>
      <c r="I75" s="39"/>
      <c r="J75" s="39"/>
      <c r="K75" s="39"/>
      <c r="L75" s="39"/>
    </row>
    <row r="76" spans="2:14" s="38" customFormat="1" x14ac:dyDescent="0.45">
      <c r="B76" s="50" t="s">
        <v>41</v>
      </c>
      <c r="C76" s="63">
        <f t="shared" ref="C76:L76" si="66">IFERROR(C66/C$70,0)</f>
        <v>0</v>
      </c>
      <c r="D76" s="63">
        <f t="shared" si="66"/>
        <v>0</v>
      </c>
      <c r="E76" s="63">
        <f t="shared" si="66"/>
        <v>1</v>
      </c>
      <c r="F76" s="63">
        <f t="shared" si="66"/>
        <v>0.8</v>
      </c>
      <c r="G76" s="63">
        <f t="shared" si="66"/>
        <v>0.75</v>
      </c>
      <c r="H76" s="63">
        <f t="shared" si="66"/>
        <v>0.55555555555555558</v>
      </c>
      <c r="I76" s="63">
        <f t="shared" si="66"/>
        <v>0.375</v>
      </c>
      <c r="J76" s="63">
        <f t="shared" si="66"/>
        <v>0.27777777777777779</v>
      </c>
      <c r="K76" s="63">
        <f t="shared" si="66"/>
        <v>0.18518518518518517</v>
      </c>
      <c r="L76" s="63">
        <f t="shared" si="66"/>
        <v>0.16666666666666666</v>
      </c>
    </row>
    <row r="77" spans="2:14" s="38" customFormat="1" x14ac:dyDescent="0.45">
      <c r="B77" s="50" t="s">
        <v>40</v>
      </c>
      <c r="C77" s="63">
        <f t="shared" ref="C77:L77" si="67">IFERROR(C67/C$70,0)</f>
        <v>0</v>
      </c>
      <c r="D77" s="63">
        <f t="shared" si="67"/>
        <v>0</v>
      </c>
      <c r="E77" s="63">
        <f t="shared" si="67"/>
        <v>0</v>
      </c>
      <c r="F77" s="63">
        <f t="shared" si="67"/>
        <v>0.2</v>
      </c>
      <c r="G77" s="63">
        <f t="shared" si="67"/>
        <v>0.1875</v>
      </c>
      <c r="H77" s="63">
        <f t="shared" si="67"/>
        <v>0.1388888888888889</v>
      </c>
      <c r="I77" s="63">
        <f t="shared" si="67"/>
        <v>0.10416666666666667</v>
      </c>
      <c r="J77" s="63">
        <f t="shared" si="67"/>
        <v>0.12037037037037036</v>
      </c>
      <c r="K77" s="63">
        <f t="shared" si="67"/>
        <v>0.13580246913580246</v>
      </c>
      <c r="L77" s="63">
        <f t="shared" si="67"/>
        <v>0.1388888888888889</v>
      </c>
    </row>
    <row r="78" spans="2:14" s="38" customFormat="1" x14ac:dyDescent="0.45">
      <c r="B78" s="50" t="s">
        <v>5</v>
      </c>
      <c r="C78" s="63">
        <f t="shared" ref="C78:L78" si="68">IFERROR(C68/C$70,0)</f>
        <v>0</v>
      </c>
      <c r="D78" s="63">
        <f t="shared" si="68"/>
        <v>0</v>
      </c>
      <c r="E78" s="63">
        <f t="shared" si="68"/>
        <v>0</v>
      </c>
      <c r="F78" s="63">
        <f t="shared" si="68"/>
        <v>0</v>
      </c>
      <c r="G78" s="63">
        <f t="shared" si="68"/>
        <v>6.25E-2</v>
      </c>
      <c r="H78" s="63">
        <f t="shared" si="68"/>
        <v>6.1111111111111109E-2</v>
      </c>
      <c r="I78" s="63">
        <f t="shared" si="68"/>
        <v>0.10416666666666666</v>
      </c>
      <c r="J78" s="63">
        <f t="shared" si="68"/>
        <v>0.12037037037037036</v>
      </c>
      <c r="K78" s="63">
        <f t="shared" si="68"/>
        <v>0.13580246913580246</v>
      </c>
      <c r="L78" s="63">
        <f t="shared" si="68"/>
        <v>0.1388888888888889</v>
      </c>
    </row>
    <row r="79" spans="2:14" s="38" customFormat="1" x14ac:dyDescent="0.45">
      <c r="B79" s="62" t="s">
        <v>39</v>
      </c>
      <c r="C79" s="64">
        <f t="shared" ref="C79:L79" si="69">IFERROR(C69/C$70,0)</f>
        <v>0</v>
      </c>
      <c r="D79" s="64">
        <f t="shared" si="69"/>
        <v>0</v>
      </c>
      <c r="E79" s="64">
        <f t="shared" si="69"/>
        <v>0</v>
      </c>
      <c r="F79" s="64">
        <f t="shared" si="69"/>
        <v>0</v>
      </c>
      <c r="G79" s="64">
        <f t="shared" si="69"/>
        <v>0</v>
      </c>
      <c r="H79" s="64">
        <f t="shared" si="69"/>
        <v>0.24444444444444444</v>
      </c>
      <c r="I79" s="64">
        <f t="shared" si="69"/>
        <v>0.41666666666666663</v>
      </c>
      <c r="J79" s="64">
        <f t="shared" si="69"/>
        <v>0.48148148148148145</v>
      </c>
      <c r="K79" s="64">
        <f t="shared" si="69"/>
        <v>0.54320987654320985</v>
      </c>
      <c r="L79" s="64">
        <f t="shared" si="69"/>
        <v>0.55555555555555558</v>
      </c>
    </row>
    <row r="80" spans="2:14" x14ac:dyDescent="0.45">
      <c r="B80" s="56" t="s">
        <v>32</v>
      </c>
      <c r="C80" s="63">
        <f>SUM(C75:C79)</f>
        <v>0</v>
      </c>
      <c r="D80" s="63">
        <f t="shared" ref="D80:L80" si="70">SUM(D75:D79)</f>
        <v>0</v>
      </c>
      <c r="E80" s="63">
        <f t="shared" si="70"/>
        <v>1</v>
      </c>
      <c r="F80" s="63">
        <f t="shared" si="70"/>
        <v>1</v>
      </c>
      <c r="G80" s="63">
        <f t="shared" si="70"/>
        <v>1</v>
      </c>
      <c r="H80" s="63">
        <f t="shared" si="70"/>
        <v>1</v>
      </c>
      <c r="I80" s="63">
        <f t="shared" si="70"/>
        <v>1</v>
      </c>
      <c r="J80" s="63">
        <f t="shared" si="70"/>
        <v>1</v>
      </c>
      <c r="K80" s="63">
        <f t="shared" si="70"/>
        <v>1</v>
      </c>
      <c r="L80" s="63">
        <f t="shared" si="70"/>
        <v>1</v>
      </c>
      <c r="M80" s="14"/>
    </row>
    <row r="81" spans="2:13" x14ac:dyDescent="0.45">
      <c r="B81" s="56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</row>
    <row r="82" spans="2:13" ht="21.85" customHeight="1" x14ac:dyDescent="0.45">
      <c r="B82" s="31" t="s">
        <v>61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</row>
    <row r="83" spans="2:13" x14ac:dyDescent="0.45">
      <c r="B83" s="59" t="s">
        <v>4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</row>
    <row r="84" spans="2:13" x14ac:dyDescent="0.45">
      <c r="B84" s="50" t="s">
        <v>41</v>
      </c>
      <c r="C84" s="27">
        <f>C66/$C19</f>
        <v>0</v>
      </c>
      <c r="D84" s="27">
        <f t="shared" ref="D84:L84" si="71">D66/$C19</f>
        <v>0</v>
      </c>
      <c r="E84" s="27">
        <f t="shared" si="71"/>
        <v>20</v>
      </c>
      <c r="F84" s="27">
        <f t="shared" si="71"/>
        <v>20</v>
      </c>
      <c r="G84" s="27">
        <f t="shared" si="71"/>
        <v>20</v>
      </c>
      <c r="H84" s="27">
        <f t="shared" si="71"/>
        <v>20</v>
      </c>
      <c r="I84" s="27">
        <f t="shared" si="71"/>
        <v>20</v>
      </c>
      <c r="J84" s="27">
        <f t="shared" si="71"/>
        <v>20</v>
      </c>
      <c r="K84" s="27">
        <f t="shared" si="71"/>
        <v>20</v>
      </c>
      <c r="L84" s="27">
        <f t="shared" si="71"/>
        <v>26.666666666666668</v>
      </c>
      <c r="M84" s="14"/>
    </row>
    <row r="85" spans="2:13" x14ac:dyDescent="0.45">
      <c r="B85" s="50" t="s">
        <v>40</v>
      </c>
      <c r="C85" s="27">
        <f>C67/$C20</f>
        <v>0</v>
      </c>
      <c r="D85" s="27">
        <f t="shared" ref="D85:L85" si="72">D67/$C20</f>
        <v>0</v>
      </c>
      <c r="E85" s="27">
        <f t="shared" si="72"/>
        <v>0</v>
      </c>
      <c r="F85" s="27">
        <f t="shared" si="72"/>
        <v>6</v>
      </c>
      <c r="G85" s="27">
        <f t="shared" si="72"/>
        <v>6</v>
      </c>
      <c r="H85" s="27">
        <f t="shared" si="72"/>
        <v>6</v>
      </c>
      <c r="I85" s="27">
        <f t="shared" si="72"/>
        <v>6.666666666666667</v>
      </c>
      <c r="J85" s="27">
        <f t="shared" si="72"/>
        <v>10.4</v>
      </c>
      <c r="K85" s="27">
        <f t="shared" si="72"/>
        <v>17.600000000000001</v>
      </c>
      <c r="L85" s="27">
        <f t="shared" si="72"/>
        <v>26.666666666666668</v>
      </c>
      <c r="M85" s="14"/>
    </row>
    <row r="86" spans="2:13" x14ac:dyDescent="0.45">
      <c r="B86" s="50" t="s">
        <v>5</v>
      </c>
      <c r="C86" s="27">
        <f>C68/$C21</f>
        <v>0</v>
      </c>
      <c r="D86" s="27">
        <f t="shared" ref="D86:L86" si="73">D68/$C21</f>
        <v>0</v>
      </c>
      <c r="E86" s="27">
        <f t="shared" si="73"/>
        <v>0</v>
      </c>
      <c r="F86" s="27">
        <f t="shared" si="73"/>
        <v>0</v>
      </c>
      <c r="G86" s="27">
        <f t="shared" si="73"/>
        <v>2</v>
      </c>
      <c r="H86" s="27">
        <f t="shared" si="73"/>
        <v>2.64</v>
      </c>
      <c r="I86" s="27">
        <f t="shared" si="73"/>
        <v>6.6666666666666661</v>
      </c>
      <c r="J86" s="27">
        <f t="shared" si="73"/>
        <v>10.4</v>
      </c>
      <c r="K86" s="27">
        <f t="shared" si="73"/>
        <v>17.600000000000001</v>
      </c>
      <c r="L86" s="27">
        <f t="shared" si="73"/>
        <v>26.666666666666664</v>
      </c>
    </row>
    <row r="87" spans="2:13" x14ac:dyDescent="0.45">
      <c r="B87" s="62" t="s">
        <v>39</v>
      </c>
      <c r="C87" s="28">
        <f>C69/($C$22+$C$23)</f>
        <v>0</v>
      </c>
      <c r="D87" s="28">
        <f t="shared" ref="D87:L87" si="74">D69/($C$22+$C$23)</f>
        <v>0</v>
      </c>
      <c r="E87" s="28">
        <f t="shared" si="74"/>
        <v>0</v>
      </c>
      <c r="F87" s="28">
        <f t="shared" si="74"/>
        <v>0</v>
      </c>
      <c r="G87" s="28">
        <f t="shared" si="74"/>
        <v>0</v>
      </c>
      <c r="H87" s="28">
        <f t="shared" si="74"/>
        <v>2.64</v>
      </c>
      <c r="I87" s="28">
        <f t="shared" si="74"/>
        <v>6.6666666666666661</v>
      </c>
      <c r="J87" s="28">
        <f t="shared" si="74"/>
        <v>10.4</v>
      </c>
      <c r="K87" s="28">
        <f t="shared" si="74"/>
        <v>17.600000000000001</v>
      </c>
      <c r="L87" s="28">
        <f t="shared" si="74"/>
        <v>26.666666666666664</v>
      </c>
    </row>
    <row r="88" spans="2:13" x14ac:dyDescent="0.45">
      <c r="B88" s="56" t="s">
        <v>34</v>
      </c>
      <c r="C88" s="14">
        <f>C70/$C$24</f>
        <v>0</v>
      </c>
      <c r="D88" s="14">
        <f t="shared" ref="D88:L88" si="75">D70/$C$24</f>
        <v>0</v>
      </c>
      <c r="E88" s="14">
        <f t="shared" si="75"/>
        <v>3.3333333333333335</v>
      </c>
      <c r="F88" s="14">
        <f t="shared" si="75"/>
        <v>4.166666666666667</v>
      </c>
      <c r="G88" s="14">
        <f t="shared" si="75"/>
        <v>4.4444444444444446</v>
      </c>
      <c r="H88" s="14">
        <f t="shared" si="75"/>
        <v>6</v>
      </c>
      <c r="I88" s="14">
        <f t="shared" si="75"/>
        <v>8.8888888888888893</v>
      </c>
      <c r="J88" s="14">
        <f t="shared" si="75"/>
        <v>12</v>
      </c>
      <c r="K88" s="14">
        <f t="shared" si="75"/>
        <v>18</v>
      </c>
      <c r="L88" s="14">
        <f t="shared" si="75"/>
        <v>26.666666666666668</v>
      </c>
    </row>
  </sheetData>
  <pageMargins left="0.7" right="0.7" top="0.75" bottom="0.75" header="0.3" footer="0.3"/>
  <pageSetup orientation="portrait" horizontalDpi="4294967293" r:id="rId1"/>
  <ignoredErrors>
    <ignoredError sqref="E10:F10" 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Top Down (A)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</dc:creator>
  <cp:lastModifiedBy>Support</cp:lastModifiedBy>
  <dcterms:created xsi:type="dcterms:W3CDTF">2021-11-08T21:23:23Z</dcterms:created>
  <dcterms:modified xsi:type="dcterms:W3CDTF">2022-05-06T02:00:05Z</dcterms:modified>
</cp:coreProperties>
</file>