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Consulting Content\Articles\A1_DSO as Output\Published\"/>
    </mc:Choice>
  </mc:AlternateContent>
  <xr:revisionPtr revIDLastSave="0" documentId="13_ncr:1_{2A5A31B3-C6B6-4333-A830-7B8A5C12D8D4}" xr6:coauthVersionLast="47" xr6:coauthVersionMax="47" xr10:uidLastSave="{00000000-0000-0000-0000-000000000000}"/>
  <workbookProtection workbookAlgorithmName="SHA-512" workbookHashValue="RbkB9GhQbSgV6rz9c8qaq80SOUokg+Z1OAH+JDsGkCm4seUubrBGWL2AMmV3+ZMVgtgBwv1EMY960Ek/qxumpQ==" workbookSaltValue="vdXIwIbZz/Wr9r9rllNQWw==" workbookSpinCount="100000" lockStructure="1"/>
  <bookViews>
    <workbookView xWindow="-98" yWindow="-98" windowWidth="24196" windowHeight="13096" xr2:uid="{A7A22047-EA75-4118-83C2-2EBB2C12C6BB}"/>
  </bookViews>
  <sheets>
    <sheet name="Read Me" sheetId="2" r:id="rId1"/>
    <sheet name="Method 1" sheetId="1" r:id="rId2"/>
    <sheet name="Method 2" sheetId="3" r:id="rId3"/>
    <sheet name="Comparison" sheetId="4" r:id="rId4"/>
    <sheet name="Revenue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5" l="1"/>
  <c r="E8" i="5"/>
  <c r="D8" i="5"/>
  <c r="C8" i="5"/>
  <c r="F4" i="5"/>
  <c r="E4" i="5"/>
  <c r="D4" i="5"/>
  <c r="C4" i="5"/>
  <c r="D16" i="1"/>
  <c r="G4" i="5" l="1"/>
  <c r="G8" i="5"/>
  <c r="C9" i="5" l="1"/>
  <c r="F9" i="5"/>
  <c r="D9" i="5"/>
  <c r="E5" i="5"/>
  <c r="F5" i="5"/>
  <c r="E9" i="5"/>
  <c r="D5" i="5"/>
  <c r="C5" i="5"/>
  <c r="C20" i="3" l="1"/>
  <c r="AA6" i="3"/>
  <c r="Z6" i="3"/>
  <c r="Y6" i="3"/>
  <c r="Z15" i="3" s="1"/>
  <c r="X6" i="3"/>
  <c r="AA17" i="3" s="1"/>
  <c r="W6" i="3"/>
  <c r="AA18" i="3" s="1"/>
  <c r="V6" i="3"/>
  <c r="Z18" i="3" s="1"/>
  <c r="U6" i="3"/>
  <c r="X17" i="3" s="1"/>
  <c r="T6" i="3"/>
  <c r="S6" i="3"/>
  <c r="X19" i="3" s="1"/>
  <c r="R6" i="3"/>
  <c r="U17" i="3" s="1"/>
  <c r="Q6" i="3"/>
  <c r="U18" i="3" s="1"/>
  <c r="P6" i="3"/>
  <c r="O6" i="3"/>
  <c r="S18" i="3" s="1"/>
  <c r="N6" i="3"/>
  <c r="R18" i="3" s="1"/>
  <c r="M6" i="3"/>
  <c r="P17" i="3" s="1"/>
  <c r="L6" i="3"/>
  <c r="K6" i="3"/>
  <c r="P19" i="3" s="1"/>
  <c r="J6" i="3"/>
  <c r="M17" i="3" s="1"/>
  <c r="I6" i="3"/>
  <c r="L17" i="3" s="1"/>
  <c r="H6" i="3"/>
  <c r="L18" i="3" s="1"/>
  <c r="G6" i="3"/>
  <c r="K18" i="3" s="1"/>
  <c r="F6" i="3"/>
  <c r="J18" i="3" s="1"/>
  <c r="E6" i="3"/>
  <c r="H17" i="3" s="1"/>
  <c r="D6" i="3"/>
  <c r="F16" i="3" s="1"/>
  <c r="Y19" i="3"/>
  <c r="U19" i="3"/>
  <c r="Q19" i="3"/>
  <c r="M19" i="3"/>
  <c r="L19" i="3"/>
  <c r="X18" i="3"/>
  <c r="T18" i="3"/>
  <c r="P18" i="3"/>
  <c r="O18" i="3"/>
  <c r="M18" i="3"/>
  <c r="Z17" i="3"/>
  <c r="W17" i="3"/>
  <c r="V17" i="3"/>
  <c r="S17" i="3"/>
  <c r="O17" i="3"/>
  <c r="N17" i="3"/>
  <c r="J17" i="3"/>
  <c r="AA16" i="3"/>
  <c r="Z16" i="3"/>
  <c r="V16" i="3"/>
  <c r="T16" i="3"/>
  <c r="R16" i="3"/>
  <c r="Q16" i="3"/>
  <c r="N16" i="3"/>
  <c r="L16" i="3"/>
  <c r="J16" i="3"/>
  <c r="AA15" i="3"/>
  <c r="Y15" i="3"/>
  <c r="U15" i="3"/>
  <c r="T15" i="3"/>
  <c r="S15" i="3"/>
  <c r="Q15" i="3"/>
  <c r="M15" i="3"/>
  <c r="L15" i="3"/>
  <c r="K15" i="3"/>
  <c r="I15" i="3"/>
  <c r="H15" i="3"/>
  <c r="G18" i="4"/>
  <c r="I18" i="4"/>
  <c r="J18" i="4"/>
  <c r="K18" i="4"/>
  <c r="N18" i="4"/>
  <c r="O18" i="4"/>
  <c r="P18" i="4"/>
  <c r="Q18" i="4"/>
  <c r="R18" i="4"/>
  <c r="S18" i="4"/>
  <c r="V18" i="4"/>
  <c r="W18" i="4"/>
  <c r="X18" i="4"/>
  <c r="Y18" i="4"/>
  <c r="Z18" i="4"/>
  <c r="D6" i="4"/>
  <c r="E6" i="4"/>
  <c r="F6" i="4"/>
  <c r="G6" i="4"/>
  <c r="H6" i="4"/>
  <c r="I6" i="4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X6" i="4"/>
  <c r="Y6" i="4"/>
  <c r="Z6" i="4"/>
  <c r="C6" i="4"/>
  <c r="X15" i="3" l="1"/>
  <c r="W15" i="3"/>
  <c r="T19" i="3"/>
  <c r="P15" i="3"/>
  <c r="R17" i="3"/>
  <c r="I16" i="3"/>
  <c r="X16" i="3"/>
  <c r="F12" i="3"/>
  <c r="F27" i="3" s="1"/>
  <c r="E19" i="4" s="1"/>
  <c r="F18" i="4"/>
  <c r="F26" i="4" s="1"/>
  <c r="Y16" i="3"/>
  <c r="W18" i="3"/>
  <c r="O15" i="3"/>
  <c r="P16" i="3"/>
  <c r="E18" i="4"/>
  <c r="G15" i="3"/>
  <c r="H16" i="3"/>
  <c r="X26" i="4"/>
  <c r="W26" i="4"/>
  <c r="G26" i="4"/>
  <c r="M18" i="4"/>
  <c r="S16" i="3"/>
  <c r="K17" i="3"/>
  <c r="U18" i="4"/>
  <c r="U26" i="4" s="1"/>
  <c r="AA19" i="3"/>
  <c r="O26" i="4"/>
  <c r="K16" i="3"/>
  <c r="P26" i="4"/>
  <c r="S19" i="3"/>
  <c r="S26" i="4"/>
  <c r="D18" i="4"/>
  <c r="D26" i="4" s="1"/>
  <c r="K19" i="3"/>
  <c r="H18" i="4"/>
  <c r="H26" i="4" s="1"/>
  <c r="J15" i="3"/>
  <c r="R15" i="3"/>
  <c r="M16" i="3"/>
  <c r="U16" i="3"/>
  <c r="I17" i="3"/>
  <c r="Q17" i="3"/>
  <c r="Y17" i="3"/>
  <c r="N18" i="3"/>
  <c r="V18" i="3"/>
  <c r="G16" i="3"/>
  <c r="O16" i="3"/>
  <c r="W16" i="3"/>
  <c r="N19" i="3"/>
  <c r="V19" i="3"/>
  <c r="T17" i="3"/>
  <c r="I18" i="3"/>
  <c r="Q18" i="3"/>
  <c r="Y18" i="3"/>
  <c r="O19" i="3"/>
  <c r="W19" i="3"/>
  <c r="E12" i="3"/>
  <c r="E27" i="3" s="1"/>
  <c r="D19" i="4" s="1"/>
  <c r="T18" i="4"/>
  <c r="T26" i="4" s="1"/>
  <c r="L18" i="4"/>
  <c r="L26" i="4" s="1"/>
  <c r="F15" i="3"/>
  <c r="N15" i="3"/>
  <c r="V15" i="3"/>
  <c r="J19" i="3"/>
  <c r="R19" i="3"/>
  <c r="Z19" i="3"/>
  <c r="C18" i="4"/>
  <c r="H18" i="3"/>
  <c r="D12" i="3"/>
  <c r="D27" i="3" s="1"/>
  <c r="C19" i="4" s="1"/>
  <c r="E15" i="3"/>
  <c r="G17" i="3"/>
  <c r="I19" i="3"/>
  <c r="V26" i="4"/>
  <c r="N26" i="4"/>
  <c r="C26" i="4"/>
  <c r="M26" i="4"/>
  <c r="E26" i="4"/>
  <c r="Z26" i="4"/>
  <c r="R26" i="4"/>
  <c r="J26" i="4"/>
  <c r="Y26" i="4"/>
  <c r="Q26" i="4"/>
  <c r="I26" i="4"/>
  <c r="K26" i="4"/>
  <c r="E22" i="4"/>
  <c r="C22" i="4" l="1"/>
  <c r="D22" i="4"/>
  <c r="E23" i="4"/>
  <c r="E20" i="4"/>
  <c r="D20" i="4"/>
  <c r="D20" i="3" l="1"/>
  <c r="E20" i="3"/>
  <c r="E16" i="1"/>
  <c r="F16" i="1"/>
  <c r="G16" i="1"/>
  <c r="H16" i="1"/>
  <c r="H19" i="1" s="1"/>
  <c r="I16" i="1"/>
  <c r="J16" i="1"/>
  <c r="K16" i="1"/>
  <c r="L16" i="1"/>
  <c r="M16" i="1"/>
  <c r="N16" i="1"/>
  <c r="O16" i="1"/>
  <c r="P16" i="1"/>
  <c r="Q16" i="1"/>
  <c r="Q19" i="1" s="1"/>
  <c r="R16" i="1"/>
  <c r="R19" i="1" s="1"/>
  <c r="S16" i="1"/>
  <c r="T16" i="1"/>
  <c r="S7" i="4" s="1"/>
  <c r="U16" i="1"/>
  <c r="V16" i="1"/>
  <c r="W16" i="1"/>
  <c r="X16" i="1"/>
  <c r="Y16" i="1"/>
  <c r="Y19" i="1" s="1"/>
  <c r="Z16" i="1"/>
  <c r="Z19" i="1" s="1"/>
  <c r="AA16" i="1"/>
  <c r="I19" i="1"/>
  <c r="J19" i="1"/>
  <c r="P19" i="1"/>
  <c r="X25" i="1" l="1"/>
  <c r="W7" i="4"/>
  <c r="P25" i="1"/>
  <c r="O7" i="4"/>
  <c r="H25" i="1"/>
  <c r="G7" i="4"/>
  <c r="W19" i="1"/>
  <c r="V7" i="4"/>
  <c r="O19" i="1"/>
  <c r="N7" i="4"/>
  <c r="G19" i="1"/>
  <c r="F7" i="4"/>
  <c r="V19" i="1"/>
  <c r="U7" i="4"/>
  <c r="N19" i="1"/>
  <c r="M7" i="4"/>
  <c r="F19" i="1"/>
  <c r="E7" i="4"/>
  <c r="D19" i="1"/>
  <c r="C7" i="4"/>
  <c r="U19" i="1"/>
  <c r="T7" i="4"/>
  <c r="M19" i="1"/>
  <c r="L7" i="4"/>
  <c r="E19" i="1"/>
  <c r="D7" i="4"/>
  <c r="S10" i="4"/>
  <c r="S11" i="4"/>
  <c r="L19" i="1"/>
  <c r="K7" i="4"/>
  <c r="AA19" i="1"/>
  <c r="Z7" i="4"/>
  <c r="S19" i="1"/>
  <c r="R7" i="4"/>
  <c r="S8" i="4" s="1"/>
  <c r="K19" i="1"/>
  <c r="J7" i="4"/>
  <c r="X19" i="1"/>
  <c r="Z25" i="1"/>
  <c r="Y7" i="4"/>
  <c r="R25" i="1"/>
  <c r="Q7" i="4"/>
  <c r="J25" i="1"/>
  <c r="I7" i="4"/>
  <c r="Y25" i="1"/>
  <c r="X7" i="4"/>
  <c r="Q25" i="1"/>
  <c r="P7" i="4"/>
  <c r="I25" i="1"/>
  <c r="H7" i="4"/>
  <c r="T25" i="1"/>
  <c r="E25" i="1"/>
  <c r="G20" i="3"/>
  <c r="G27" i="3" s="1"/>
  <c r="I20" i="3"/>
  <c r="X20" i="3"/>
  <c r="P20" i="3"/>
  <c r="W20" i="3"/>
  <c r="O20" i="3"/>
  <c r="F20" i="3"/>
  <c r="V20" i="3"/>
  <c r="N20" i="3"/>
  <c r="U20" i="3"/>
  <c r="M20" i="3"/>
  <c r="H20" i="3"/>
  <c r="T20" i="3"/>
  <c r="L20" i="3"/>
  <c r="AA20" i="3"/>
  <c r="S20" i="3"/>
  <c r="K20" i="3"/>
  <c r="J20" i="3"/>
  <c r="Z20" i="3"/>
  <c r="R20" i="3"/>
  <c r="Y20" i="3"/>
  <c r="Q20" i="3"/>
  <c r="F30" i="3"/>
  <c r="U25" i="1"/>
  <c r="M25" i="1"/>
  <c r="T19" i="1"/>
  <c r="AA25" i="1"/>
  <c r="S25" i="1"/>
  <c r="K25" i="1"/>
  <c r="L25" i="1"/>
  <c r="W25" i="1"/>
  <c r="O25" i="1"/>
  <c r="G25" i="1"/>
  <c r="V25" i="1"/>
  <c r="N25" i="1"/>
  <c r="F25" i="1"/>
  <c r="F36" i="3"/>
  <c r="E36" i="3"/>
  <c r="D30" i="3"/>
  <c r="E30" i="3"/>
  <c r="P10" i="4" l="1"/>
  <c r="P11" i="4"/>
  <c r="P8" i="4"/>
  <c r="Y10" i="4"/>
  <c r="Y8" i="4"/>
  <c r="Y11" i="4"/>
  <c r="L10" i="4"/>
  <c r="L8" i="4"/>
  <c r="L11" i="4"/>
  <c r="M10" i="4"/>
  <c r="M8" i="4"/>
  <c r="M11" i="4"/>
  <c r="V11" i="4"/>
  <c r="V8" i="4"/>
  <c r="V10" i="4"/>
  <c r="Z10" i="4"/>
  <c r="Z11" i="4"/>
  <c r="Z12" i="4"/>
  <c r="Z8" i="4"/>
  <c r="K8" i="4"/>
  <c r="K11" i="4"/>
  <c r="K10" i="4"/>
  <c r="X11" i="4"/>
  <c r="X10" i="4"/>
  <c r="X8" i="4"/>
  <c r="T11" i="4"/>
  <c r="T10" i="4"/>
  <c r="T8" i="4"/>
  <c r="U11" i="4"/>
  <c r="U10" i="4"/>
  <c r="U8" i="4"/>
  <c r="G11" i="4"/>
  <c r="G10" i="4"/>
  <c r="G8" i="4"/>
  <c r="I11" i="4"/>
  <c r="I10" i="4"/>
  <c r="I8" i="4"/>
  <c r="C29" i="4"/>
  <c r="C10" i="4"/>
  <c r="F8" i="4"/>
  <c r="F11" i="4"/>
  <c r="F10" i="4"/>
  <c r="O10" i="4"/>
  <c r="O11" i="4"/>
  <c r="O8" i="4"/>
  <c r="J8" i="4"/>
  <c r="J11" i="4"/>
  <c r="J10" i="4"/>
  <c r="R10" i="4"/>
  <c r="R8" i="4"/>
  <c r="R11" i="4"/>
  <c r="H8" i="4"/>
  <c r="H10" i="4"/>
  <c r="H11" i="4"/>
  <c r="Q10" i="4"/>
  <c r="Q8" i="4"/>
  <c r="Q11" i="4"/>
  <c r="D10" i="4"/>
  <c r="D8" i="4"/>
  <c r="D29" i="4"/>
  <c r="E11" i="4"/>
  <c r="E29" i="4"/>
  <c r="E8" i="4"/>
  <c r="E10" i="4"/>
  <c r="N10" i="4"/>
  <c r="N12" i="4"/>
  <c r="N11" i="4"/>
  <c r="N8" i="4"/>
  <c r="W11" i="4"/>
  <c r="W8" i="4"/>
  <c r="W10" i="4"/>
  <c r="G36" i="3"/>
  <c r="F19" i="4"/>
  <c r="H27" i="3"/>
  <c r="G19" i="4" s="1"/>
  <c r="G30" i="3"/>
  <c r="G20" i="4" l="1"/>
  <c r="G22" i="4"/>
  <c r="G29" i="4"/>
  <c r="G23" i="4"/>
  <c r="F20" i="4"/>
  <c r="F23" i="4"/>
  <c r="F29" i="4"/>
  <c r="F22" i="4"/>
  <c r="I27" i="3"/>
  <c r="H19" i="4" s="1"/>
  <c r="H30" i="3"/>
  <c r="H36" i="3"/>
  <c r="H23" i="4" l="1"/>
  <c r="H20" i="4"/>
  <c r="H29" i="4"/>
  <c r="H22" i="4"/>
  <c r="J27" i="3"/>
  <c r="I19" i="4" s="1"/>
  <c r="I30" i="3"/>
  <c r="I36" i="3"/>
  <c r="I23" i="4" l="1"/>
  <c r="I29" i="4"/>
  <c r="I22" i="4"/>
  <c r="I20" i="4"/>
  <c r="K27" i="3"/>
  <c r="J19" i="4" s="1"/>
  <c r="J30" i="3"/>
  <c r="J36" i="3"/>
  <c r="J20" i="4" l="1"/>
  <c r="J22" i="4"/>
  <c r="J23" i="4"/>
  <c r="J29" i="4"/>
  <c r="L27" i="3"/>
  <c r="K19" i="4" s="1"/>
  <c r="K36" i="3"/>
  <c r="K30" i="3"/>
  <c r="K20" i="4" l="1"/>
  <c r="K23" i="4"/>
  <c r="K29" i="4"/>
  <c r="K22" i="4"/>
  <c r="M27" i="3"/>
  <c r="L19" i="4" s="1"/>
  <c r="L30" i="3"/>
  <c r="L36" i="3"/>
  <c r="L22" i="4" l="1"/>
  <c r="L29" i="4"/>
  <c r="L20" i="4"/>
  <c r="L23" i="4"/>
  <c r="N27" i="3"/>
  <c r="M19" i="4" s="1"/>
  <c r="M30" i="3"/>
  <c r="M36" i="3"/>
  <c r="M22" i="4" l="1"/>
  <c r="M29" i="4"/>
  <c r="M23" i="4"/>
  <c r="M20" i="4"/>
  <c r="O27" i="3"/>
  <c r="N19" i="4" s="1"/>
  <c r="N30" i="3"/>
  <c r="N36" i="3"/>
  <c r="N29" i="4" l="1"/>
  <c r="N24" i="4"/>
  <c r="N22" i="4"/>
  <c r="N23" i="4"/>
  <c r="N20" i="4"/>
  <c r="P27" i="3"/>
  <c r="O19" i="4" s="1"/>
  <c r="O30" i="3"/>
  <c r="O36" i="3"/>
  <c r="O29" i="4" l="1"/>
  <c r="O22" i="4"/>
  <c r="O23" i="4"/>
  <c r="O20" i="4"/>
  <c r="Q27" i="3"/>
  <c r="P19" i="4" s="1"/>
  <c r="P30" i="3"/>
  <c r="P36" i="3"/>
  <c r="P22" i="4" l="1"/>
  <c r="P29" i="4"/>
  <c r="P20" i="4"/>
  <c r="P23" i="4"/>
  <c r="R27" i="3"/>
  <c r="Q19" i="4" s="1"/>
  <c r="Q30" i="3"/>
  <c r="Q36" i="3"/>
  <c r="Q22" i="4" l="1"/>
  <c r="Q23" i="4"/>
  <c r="Q29" i="4"/>
  <c r="Q20" i="4"/>
  <c r="S27" i="3"/>
  <c r="R19" i="4" s="1"/>
  <c r="R30" i="3"/>
  <c r="R36" i="3"/>
  <c r="R23" i="4" l="1"/>
  <c r="R29" i="4"/>
  <c r="R20" i="4"/>
  <c r="R22" i="4"/>
  <c r="T27" i="3"/>
  <c r="S19" i="4" s="1"/>
  <c r="S36" i="3"/>
  <c r="S30" i="3"/>
  <c r="S29" i="4" l="1"/>
  <c r="S23" i="4"/>
  <c r="S20" i="4"/>
  <c r="S22" i="4"/>
  <c r="U27" i="3"/>
  <c r="T19" i="4" s="1"/>
  <c r="T36" i="3"/>
  <c r="T30" i="3"/>
  <c r="T22" i="4" l="1"/>
  <c r="T20" i="4"/>
  <c r="T29" i="4"/>
  <c r="T23" i="4"/>
  <c r="V27" i="3"/>
  <c r="U19" i="4" s="1"/>
  <c r="U30" i="3"/>
  <c r="U36" i="3"/>
  <c r="U29" i="4" l="1"/>
  <c r="U23" i="4"/>
  <c r="U20" i="4"/>
  <c r="U22" i="4"/>
  <c r="W27" i="3"/>
  <c r="V19" i="4" s="1"/>
  <c r="V30" i="3"/>
  <c r="V36" i="3"/>
  <c r="V22" i="4" l="1"/>
  <c r="V23" i="4"/>
  <c r="V20" i="4"/>
  <c r="V29" i="4"/>
  <c r="X27" i="3"/>
  <c r="W19" i="4" s="1"/>
  <c r="W30" i="3"/>
  <c r="W36" i="3"/>
  <c r="W20" i="4" l="1"/>
  <c r="W23" i="4"/>
  <c r="W22" i="4"/>
  <c r="W29" i="4"/>
  <c r="Y27" i="3"/>
  <c r="X19" i="4" s="1"/>
  <c r="X30" i="3"/>
  <c r="X36" i="3"/>
  <c r="X22" i="4" l="1"/>
  <c r="X29" i="4"/>
  <c r="X23" i="4"/>
  <c r="X20" i="4"/>
  <c r="Z27" i="3"/>
  <c r="Y19" i="4" s="1"/>
  <c r="Y30" i="3"/>
  <c r="Y36" i="3"/>
  <c r="Y29" i="4" l="1"/>
  <c r="Y20" i="4"/>
  <c r="Y22" i="4"/>
  <c r="Y23" i="4"/>
  <c r="AA27" i="3"/>
  <c r="Z19" i="4" s="1"/>
  <c r="Z30" i="3"/>
  <c r="Z36" i="3"/>
  <c r="Z24" i="4" l="1"/>
  <c r="Z23" i="4"/>
  <c r="Z20" i="4"/>
  <c r="Z29" i="4"/>
  <c r="Z22" i="4"/>
  <c r="AA36" i="3"/>
  <c r="AA30" i="3"/>
</calcChain>
</file>

<file path=xl/sharedStrings.xml><?xml version="1.0" encoding="utf-8"?>
<sst xmlns="http://schemas.openxmlformats.org/spreadsheetml/2006/main" count="138" uniqueCount="65">
  <si>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</si>
  <si>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</si>
  <si>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</si>
  <si>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</si>
  <si>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</si>
  <si>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</si>
  <si>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</si>
  <si>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</si>
  <si>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</si>
  <si>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</si>
  <si>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</si>
  <si>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</si>
  <si>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>Month 13</t>
  </si>
  <si>
    <t>Month 14</t>
  </si>
  <si>
    <t>Month 15</t>
  </si>
  <si>
    <t>Month 16</t>
  </si>
  <si>
    <t>Month 17</t>
  </si>
  <si>
    <t>Month 18</t>
  </si>
  <si>
    <t>Month 19</t>
  </si>
  <si>
    <t>Month 20</t>
  </si>
  <si>
    <t>Month 21</t>
  </si>
  <si>
    <t>Month 22</t>
  </si>
  <si>
    <t>Month 23</t>
  </si>
  <si>
    <t>Month 24</t>
  </si>
  <si>
    <t>Income Statement</t>
  </si>
  <si>
    <t>Revenue</t>
  </si>
  <si>
    <t>Balance Sheet Assumptions</t>
  </si>
  <si>
    <t>Days Receivable</t>
  </si>
  <si>
    <t>Balance Sheet</t>
  </si>
  <si>
    <t>Method 1</t>
  </si>
  <si>
    <t>Accounts Receivable</t>
  </si>
  <si>
    <t>Cash Flow</t>
  </si>
  <si>
    <t>30 days</t>
  </si>
  <si>
    <t>60 days</t>
  </si>
  <si>
    <t>90 days</t>
  </si>
  <si>
    <t>120 days</t>
  </si>
  <si>
    <t>150 days</t>
  </si>
  <si>
    <t>% Received</t>
  </si>
  <si>
    <t>Receivable Assumptions</t>
  </si>
  <si>
    <t>Change in A/R</t>
  </si>
  <si>
    <t>Method 2</t>
  </si>
  <si>
    <t>File:</t>
  </si>
  <si>
    <t>Version:</t>
  </si>
  <si>
    <t>Starting A/R Balance</t>
  </si>
  <si>
    <t>(Increase)/Decrease in Receivables</t>
  </si>
  <si>
    <t>Operating Activities</t>
  </si>
  <si>
    <t>Comparison</t>
  </si>
  <si>
    <t>A/R</t>
  </si>
  <si>
    <t>DSO - Monthly</t>
  </si>
  <si>
    <t>DSO - Trailing 3 Mo.</t>
  </si>
  <si>
    <t>DSO - Annual</t>
  </si>
  <si>
    <t>Variance</t>
  </si>
  <si>
    <t>check</t>
  </si>
  <si>
    <t>A/R (Variance)</t>
  </si>
  <si>
    <t>DSO Calculation - Monthly</t>
  </si>
  <si>
    <t>Q1</t>
  </si>
  <si>
    <t>Q2</t>
  </si>
  <si>
    <t>Q3</t>
  </si>
  <si>
    <t>Q4</t>
  </si>
  <si>
    <t>Year 1</t>
  </si>
  <si>
    <t>Year 2</t>
  </si>
  <si>
    <t>Revenue Summary</t>
  </si>
  <si>
    <t>Revenue (Year 1)</t>
  </si>
  <si>
    <t>Revenue (Year 2)</t>
  </si>
  <si>
    <t>DSOs_as_Output_v2.xlsx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</si>
</sst>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999B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42548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30">
    <xf numFmtId="0" fontId="0" fillId="0" borderId="0" xfId="0"/>
    <xf numFmtId="0" fontId="3" fillId="0" borderId="0" xfId="0" applyFont="1"/>
    <xf numFmtId="164" fontId="0" fillId="0" borderId="0" xfId="1" applyNumberFormat="1" applyFont="1"/>
    <xf numFmtId="164" fontId="0" fillId="0" borderId="0" xfId="0" applyNumberFormat="1"/>
    <xf numFmtId="9" fontId="3" fillId="0" borderId="0" xfId="2" applyFont="1"/>
    <xf numFmtId="164" fontId="6" fillId="0" borderId="0" xfId="0" applyNumberFormat="1" applyFont="1"/>
    <xf numFmtId="164" fontId="6" fillId="0" borderId="0" xfId="1" applyNumberFormat="1" applyFont="1"/>
    <xf numFmtId="164" fontId="6" fillId="2" borderId="0" xfId="1" applyNumberFormat="1" applyFont="1" applyFill="1"/>
    <xf numFmtId="164" fontId="3" fillId="0" borderId="0" xfId="1" applyNumberFormat="1" applyFont="1"/>
    <xf numFmtId="164" fontId="6" fillId="0" borderId="1" xfId="1" applyNumberFormat="1" applyFont="1" applyBorder="1"/>
    <xf numFmtId="164" fontId="6" fillId="2" borderId="1" xfId="1" applyNumberFormat="1" applyFont="1" applyFill="1" applyBorder="1"/>
    <xf numFmtId="0" fontId="5" fillId="0" borderId="0" xfId="0" applyFont="1"/>
    <xf numFmtId="0" fontId="0" fillId="3" borderId="0" xfId="0" applyFill="1"/>
    <xf numFmtId="0" fontId="7" fillId="3" borderId="0" xfId="3" applyFill="1"/>
    <xf numFmtId="0" fontId="0" fillId="3" borderId="0" xfId="0" applyFill="1" applyAlignment="1">
      <alignment horizontal="left"/>
    </xf>
    <xf numFmtId="164" fontId="0" fillId="4" borderId="0" xfId="1" applyNumberFormat="1" applyFont="1" applyFill="1"/>
    <xf numFmtId="0" fontId="3" fillId="4" borderId="0" xfId="0" applyFont="1" applyFill="1"/>
    <xf numFmtId="0" fontId="4" fillId="5" borderId="0" xfId="0" applyFont="1" applyFill="1"/>
    <xf numFmtId="0" fontId="0" fillId="0" borderId="0" xfId="0" applyAlignment="1">
      <alignment horizontal="left" indent="1"/>
    </xf>
    <xf numFmtId="0" fontId="0" fillId="6" borderId="0" xfId="0" applyFill="1"/>
    <xf numFmtId="0" fontId="0" fillId="0" borderId="1" xfId="0" applyBorder="1" applyAlignment="1">
      <alignment horizontal="left" indent="1"/>
    </xf>
    <xf numFmtId="0" fontId="0" fillId="0" borderId="0" xfId="0" applyAlignment="1">
      <alignment horizontal="center"/>
    </xf>
    <xf numFmtId="164" fontId="6" fillId="4" borderId="0" xfId="0" applyNumberFormat="1" applyFont="1" applyFill="1"/>
    <xf numFmtId="0" fontId="0" fillId="0" borderId="1" xfId="0" applyBorder="1"/>
    <xf numFmtId="0" fontId="8" fillId="0" borderId="0" xfId="0" applyFont="1"/>
    <xf numFmtId="0" fontId="4" fillId="7" borderId="0" xfId="0" applyFont="1" applyFill="1"/>
    <xf numFmtId="9" fontId="3" fillId="0" borderId="1" xfId="2" applyFont="1" applyBorder="1"/>
    <xf numFmtId="9" fontId="9" fillId="0" borderId="0" xfId="0" applyNumberFormat="1" applyFont="1"/>
    <xf numFmtId="0" fontId="0" fillId="0" borderId="1" xfId="0" applyBorder="1" applyAlignment="1">
      <alignment horizontal="center"/>
    </xf>
    <xf numFmtId="9" fontId="9" fillId="0" borderId="0" xfId="2" applyFont="1"/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0999B4"/>
      <color rgb="FF042548"/>
      <color rgb="FF00E2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Comparison - A/R Levels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Comparison!$B$29</c:f>
              <c:strCache>
                <c:ptCount val="1"/>
                <c:pt idx="0">
                  <c:v>A/R (Variance)</c:v>
                </c:pt>
              </c:strCache>
            </c:strRef>
          </c:tx>
          <c:spPr>
            <a:solidFill>
              <a:srgbClr val="0999B4">
                <a:alpha val="30000"/>
              </a:srgbClr>
            </a:solidFill>
            <a:ln>
              <a:noFill/>
            </a:ln>
            <a:effectLst/>
          </c:spPr>
          <c:invertIfNegative val="0"/>
          <c:cat>
            <c:strRef>
              <c:f>Comparison!$C$2:$Z$2</c:f>
              <c:strCache>
                <c:ptCount val="24"/>
                <c:pt idx="0">
                  <c:v>Month 1</c:v>
                </c:pt>
                <c:pt idx="1">
                  <c:v>Month 2</c:v>
                </c:pt>
                <c:pt idx="2">
                  <c:v>Month 3</c:v>
                </c:pt>
                <c:pt idx="3">
                  <c:v>Month 4</c:v>
                </c:pt>
                <c:pt idx="4">
                  <c:v>Month 5</c:v>
                </c:pt>
                <c:pt idx="5">
                  <c:v>Month 6</c:v>
                </c:pt>
                <c:pt idx="6">
                  <c:v>Month 7</c:v>
                </c:pt>
                <c:pt idx="7">
                  <c:v>Month 8</c:v>
                </c:pt>
                <c:pt idx="8">
                  <c:v>Month 9</c:v>
                </c:pt>
                <c:pt idx="9">
                  <c:v>Month 10</c:v>
                </c:pt>
                <c:pt idx="10">
                  <c:v>Month 11</c:v>
                </c:pt>
                <c:pt idx="11">
                  <c:v>Month 12</c:v>
                </c:pt>
                <c:pt idx="12">
                  <c:v>Month 13</c:v>
                </c:pt>
                <c:pt idx="13">
                  <c:v>Month 14</c:v>
                </c:pt>
                <c:pt idx="14">
                  <c:v>Month 15</c:v>
                </c:pt>
                <c:pt idx="15">
                  <c:v>Month 16</c:v>
                </c:pt>
                <c:pt idx="16">
                  <c:v>Month 17</c:v>
                </c:pt>
                <c:pt idx="17">
                  <c:v>Month 18</c:v>
                </c:pt>
                <c:pt idx="18">
                  <c:v>Month 19</c:v>
                </c:pt>
                <c:pt idx="19">
                  <c:v>Month 20</c:v>
                </c:pt>
                <c:pt idx="20">
                  <c:v>Month 21</c:v>
                </c:pt>
                <c:pt idx="21">
                  <c:v>Month 22</c:v>
                </c:pt>
                <c:pt idx="22">
                  <c:v>Month 23</c:v>
                </c:pt>
                <c:pt idx="23">
                  <c:v>Month 24</c:v>
                </c:pt>
              </c:strCache>
            </c:strRef>
          </c:cat>
          <c:val>
            <c:numRef>
              <c:f>Comparison!$C$29:$Z$29</c:f>
              <c:numCache>
                <c:formatCode>_(* #,##0_);_(* \(#,##0\);_(* "-"??_);_(@_)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-41095.890410959721</c:v>
                </c:pt>
                <c:pt idx="4">
                  <c:v>-4000000</c:v>
                </c:pt>
                <c:pt idx="5">
                  <c:v>-5958904.1095890421</c:v>
                </c:pt>
                <c:pt idx="6">
                  <c:v>-4458904.1095890421</c:v>
                </c:pt>
                <c:pt idx="7">
                  <c:v>-1500000</c:v>
                </c:pt>
                <c:pt idx="8">
                  <c:v>-291095.89041095972</c:v>
                </c:pt>
                <c:pt idx="9">
                  <c:v>1876712.3287671246</c:v>
                </c:pt>
                <c:pt idx="10">
                  <c:v>2794520.5479452051</c:v>
                </c:pt>
                <c:pt idx="11">
                  <c:v>-2914383.5616438352</c:v>
                </c:pt>
                <c:pt idx="12">
                  <c:v>-11750000</c:v>
                </c:pt>
                <c:pt idx="13">
                  <c:v>-5541095.8904109597</c:v>
                </c:pt>
                <c:pt idx="14">
                  <c:v>-1332191.7808219176</c:v>
                </c:pt>
                <c:pt idx="15">
                  <c:v>-2082191.7808219176</c:v>
                </c:pt>
                <c:pt idx="16">
                  <c:v>-5041095.8904109597</c:v>
                </c:pt>
                <c:pt idx="17">
                  <c:v>-6250000</c:v>
                </c:pt>
                <c:pt idx="18">
                  <c:v>-2541095.8904109597</c:v>
                </c:pt>
                <c:pt idx="19">
                  <c:v>-582191.78082191758</c:v>
                </c:pt>
                <c:pt idx="20">
                  <c:v>-123287.67123287544</c:v>
                </c:pt>
                <c:pt idx="21">
                  <c:v>1794520.5479452051</c:v>
                </c:pt>
                <c:pt idx="22">
                  <c:v>2712328.7671232894</c:v>
                </c:pt>
                <c:pt idx="23">
                  <c:v>-2996575.3424657546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7C4-4815-ACE7-9FA7F0C861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7"/>
        <c:axId val="878093168"/>
        <c:axId val="878086928"/>
      </c:barChart>
      <c:lineChart>
        <c:grouping val="standard"/>
        <c:varyColors val="0"/>
        <c:ser>
          <c:idx val="3"/>
          <c:order val="1"/>
          <c:tx>
            <c:v>Revenue</c:v>
          </c:tx>
          <c:spPr>
            <a:ln w="12700" cap="rnd">
              <a:solidFill>
                <a:srgbClr val="00E2C2"/>
              </a:solidFill>
              <a:prstDash val="dash"/>
              <a:round/>
            </a:ln>
            <a:effectLst/>
          </c:spPr>
          <c:marker>
            <c:symbol val="none"/>
          </c:marker>
          <c:cat>
            <c:strRef>
              <c:f>Comparison!$C$2:$Z$2</c:f>
              <c:strCache>
                <c:ptCount val="24"/>
                <c:pt idx="0">
                  <c:v>Month 1</c:v>
                </c:pt>
                <c:pt idx="1">
                  <c:v>Month 2</c:v>
                </c:pt>
                <c:pt idx="2">
                  <c:v>Month 3</c:v>
                </c:pt>
                <c:pt idx="3">
                  <c:v>Month 4</c:v>
                </c:pt>
                <c:pt idx="4">
                  <c:v>Month 5</c:v>
                </c:pt>
                <c:pt idx="5">
                  <c:v>Month 6</c:v>
                </c:pt>
                <c:pt idx="6">
                  <c:v>Month 7</c:v>
                </c:pt>
                <c:pt idx="7">
                  <c:v>Month 8</c:v>
                </c:pt>
                <c:pt idx="8">
                  <c:v>Month 9</c:v>
                </c:pt>
                <c:pt idx="9">
                  <c:v>Month 10</c:v>
                </c:pt>
                <c:pt idx="10">
                  <c:v>Month 11</c:v>
                </c:pt>
                <c:pt idx="11">
                  <c:v>Month 12</c:v>
                </c:pt>
                <c:pt idx="12">
                  <c:v>Month 13</c:v>
                </c:pt>
                <c:pt idx="13">
                  <c:v>Month 14</c:v>
                </c:pt>
                <c:pt idx="14">
                  <c:v>Month 15</c:v>
                </c:pt>
                <c:pt idx="15">
                  <c:v>Month 16</c:v>
                </c:pt>
                <c:pt idx="16">
                  <c:v>Month 17</c:v>
                </c:pt>
                <c:pt idx="17">
                  <c:v>Month 18</c:v>
                </c:pt>
                <c:pt idx="18">
                  <c:v>Month 19</c:v>
                </c:pt>
                <c:pt idx="19">
                  <c:v>Month 20</c:v>
                </c:pt>
                <c:pt idx="20">
                  <c:v>Month 21</c:v>
                </c:pt>
                <c:pt idx="21">
                  <c:v>Month 22</c:v>
                </c:pt>
                <c:pt idx="22">
                  <c:v>Month 23</c:v>
                </c:pt>
                <c:pt idx="23">
                  <c:v>Month 24</c:v>
                </c:pt>
              </c:strCache>
            </c:strRef>
          </c:cat>
          <c:val>
            <c:numRef>
              <c:f>Comparison!$C$18:$Z$18</c:f>
              <c:numCache>
                <c:formatCode>_(* #,##0_);_(* \(#,##0\);_(* "-"??_);_(@_)</c:formatCode>
                <c:ptCount val="24"/>
                <c:pt idx="0">
                  <c:v>1000000</c:v>
                </c:pt>
                <c:pt idx="1">
                  <c:v>2000000</c:v>
                </c:pt>
                <c:pt idx="2">
                  <c:v>3000000</c:v>
                </c:pt>
                <c:pt idx="3">
                  <c:v>4000000</c:v>
                </c:pt>
                <c:pt idx="4">
                  <c:v>3000000</c:v>
                </c:pt>
                <c:pt idx="5">
                  <c:v>2000000</c:v>
                </c:pt>
                <c:pt idx="6">
                  <c:v>2000000</c:v>
                </c:pt>
                <c:pt idx="7">
                  <c:v>3000000</c:v>
                </c:pt>
                <c:pt idx="8">
                  <c:v>4000000</c:v>
                </c:pt>
                <c:pt idx="9">
                  <c:v>6000000</c:v>
                </c:pt>
                <c:pt idx="10">
                  <c:v>8000000</c:v>
                </c:pt>
                <c:pt idx="11">
                  <c:v>7000000</c:v>
                </c:pt>
                <c:pt idx="12">
                  <c:v>3000000</c:v>
                </c:pt>
                <c:pt idx="13">
                  <c:v>4000000</c:v>
                </c:pt>
                <c:pt idx="14">
                  <c:v>5000000</c:v>
                </c:pt>
                <c:pt idx="15">
                  <c:v>5000000</c:v>
                </c:pt>
                <c:pt idx="16">
                  <c:v>4000000</c:v>
                </c:pt>
                <c:pt idx="17">
                  <c:v>3000000</c:v>
                </c:pt>
                <c:pt idx="18">
                  <c:v>4000000</c:v>
                </c:pt>
                <c:pt idx="19">
                  <c:v>5000000</c:v>
                </c:pt>
                <c:pt idx="20">
                  <c:v>6000000</c:v>
                </c:pt>
                <c:pt idx="21">
                  <c:v>8000000</c:v>
                </c:pt>
                <c:pt idx="22">
                  <c:v>10000000</c:v>
                </c:pt>
                <c:pt idx="23">
                  <c:v>9000000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7C4-4815-ACE7-9FA7F0C86115}"/>
            </c:ext>
          </c:extLst>
        </c:ser>
        <c:ser>
          <c:idx val="0"/>
          <c:order val="2"/>
          <c:tx>
            <c:strRef>
              <c:f>Comparison!$B$4</c:f>
              <c:strCache>
                <c:ptCount val="1"/>
                <c:pt idx="0">
                  <c:v>Method 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Comparison!$C$2:$Z$2</c:f>
              <c:strCache>
                <c:ptCount val="24"/>
                <c:pt idx="0">
                  <c:v>Month 1</c:v>
                </c:pt>
                <c:pt idx="1">
                  <c:v>Month 2</c:v>
                </c:pt>
                <c:pt idx="2">
                  <c:v>Month 3</c:v>
                </c:pt>
                <c:pt idx="3">
                  <c:v>Month 4</c:v>
                </c:pt>
                <c:pt idx="4">
                  <c:v>Month 5</c:v>
                </c:pt>
                <c:pt idx="5">
                  <c:v>Month 6</c:v>
                </c:pt>
                <c:pt idx="6">
                  <c:v>Month 7</c:v>
                </c:pt>
                <c:pt idx="7">
                  <c:v>Month 8</c:v>
                </c:pt>
                <c:pt idx="8">
                  <c:v>Month 9</c:v>
                </c:pt>
                <c:pt idx="9">
                  <c:v>Month 10</c:v>
                </c:pt>
                <c:pt idx="10">
                  <c:v>Month 11</c:v>
                </c:pt>
                <c:pt idx="11">
                  <c:v>Month 12</c:v>
                </c:pt>
                <c:pt idx="12">
                  <c:v>Month 13</c:v>
                </c:pt>
                <c:pt idx="13">
                  <c:v>Month 14</c:v>
                </c:pt>
                <c:pt idx="14">
                  <c:v>Month 15</c:v>
                </c:pt>
                <c:pt idx="15">
                  <c:v>Month 16</c:v>
                </c:pt>
                <c:pt idx="16">
                  <c:v>Month 17</c:v>
                </c:pt>
                <c:pt idx="17">
                  <c:v>Month 18</c:v>
                </c:pt>
                <c:pt idx="18">
                  <c:v>Month 19</c:v>
                </c:pt>
                <c:pt idx="19">
                  <c:v>Month 20</c:v>
                </c:pt>
                <c:pt idx="20">
                  <c:v>Month 21</c:v>
                </c:pt>
                <c:pt idx="21">
                  <c:v>Month 22</c:v>
                </c:pt>
                <c:pt idx="22">
                  <c:v>Month 23</c:v>
                </c:pt>
                <c:pt idx="23">
                  <c:v>Month 24</c:v>
                </c:pt>
              </c:strCache>
            </c:strRef>
          </c:cat>
          <c:val>
            <c:numRef>
              <c:f>Comparison!$C$7:$Z$7</c:f>
              <c:numCache>
                <c:formatCode>_(* #,##0_);_(* \(#,##0\);_(* "-"??_);_(@_)</c:formatCode>
                <c:ptCount val="24"/>
                <c:pt idx="0">
                  <c:v>2958904.1095890412</c:v>
                </c:pt>
                <c:pt idx="1">
                  <c:v>5917808.2191780824</c:v>
                </c:pt>
                <c:pt idx="2">
                  <c:v>8876712.3287671246</c:v>
                </c:pt>
                <c:pt idx="3">
                  <c:v>11835616.438356165</c:v>
                </c:pt>
                <c:pt idx="4">
                  <c:v>8876712.3287671246</c:v>
                </c:pt>
                <c:pt idx="5">
                  <c:v>5917808.2191780824</c:v>
                </c:pt>
                <c:pt idx="6">
                  <c:v>5917808.2191780824</c:v>
                </c:pt>
                <c:pt idx="7">
                  <c:v>8876712.3287671246</c:v>
                </c:pt>
                <c:pt idx="8">
                  <c:v>11835616.438356165</c:v>
                </c:pt>
                <c:pt idx="9">
                  <c:v>17753424.657534249</c:v>
                </c:pt>
                <c:pt idx="10">
                  <c:v>23671232.87671233</c:v>
                </c:pt>
                <c:pt idx="11">
                  <c:v>20712328.767123289</c:v>
                </c:pt>
                <c:pt idx="12">
                  <c:v>8876712.3287671246</c:v>
                </c:pt>
                <c:pt idx="13">
                  <c:v>11835616.438356165</c:v>
                </c:pt>
                <c:pt idx="14">
                  <c:v>14794520.547945207</c:v>
                </c:pt>
                <c:pt idx="15">
                  <c:v>14794520.547945207</c:v>
                </c:pt>
                <c:pt idx="16">
                  <c:v>11835616.438356165</c:v>
                </c:pt>
                <c:pt idx="17">
                  <c:v>8876712.3287671246</c:v>
                </c:pt>
                <c:pt idx="18">
                  <c:v>11835616.438356165</c:v>
                </c:pt>
                <c:pt idx="19">
                  <c:v>14794520.547945207</c:v>
                </c:pt>
                <c:pt idx="20">
                  <c:v>17753424.657534249</c:v>
                </c:pt>
                <c:pt idx="21">
                  <c:v>23671232.87671233</c:v>
                </c:pt>
                <c:pt idx="22">
                  <c:v>29589041.095890414</c:v>
                </c:pt>
                <c:pt idx="23">
                  <c:v>26630136.98630137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C4-4815-ACE7-9FA7F0C86115}"/>
            </c:ext>
          </c:extLst>
        </c:ser>
        <c:ser>
          <c:idx val="1"/>
          <c:order val="3"/>
          <c:tx>
            <c:strRef>
              <c:f>Comparison!$B$16</c:f>
              <c:strCache>
                <c:ptCount val="1"/>
                <c:pt idx="0">
                  <c:v>Method 2</c:v>
                </c:pt>
              </c:strCache>
            </c:strRef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C00000"/>
              </a:solidFill>
              <a:ln w="9525">
                <a:solidFill>
                  <a:srgbClr val="C00000"/>
                </a:solidFill>
              </a:ln>
              <a:effectLst/>
            </c:spPr>
          </c:marker>
          <c:cat>
            <c:strRef>
              <c:f>Comparison!$C$2:$Z$2</c:f>
              <c:strCache>
                <c:ptCount val="24"/>
                <c:pt idx="0">
                  <c:v>Month 1</c:v>
                </c:pt>
                <c:pt idx="1">
                  <c:v>Month 2</c:v>
                </c:pt>
                <c:pt idx="2">
                  <c:v>Month 3</c:v>
                </c:pt>
                <c:pt idx="3">
                  <c:v>Month 4</c:v>
                </c:pt>
                <c:pt idx="4">
                  <c:v>Month 5</c:v>
                </c:pt>
                <c:pt idx="5">
                  <c:v>Month 6</c:v>
                </c:pt>
                <c:pt idx="6">
                  <c:v>Month 7</c:v>
                </c:pt>
                <c:pt idx="7">
                  <c:v>Month 8</c:v>
                </c:pt>
                <c:pt idx="8">
                  <c:v>Month 9</c:v>
                </c:pt>
                <c:pt idx="9">
                  <c:v>Month 10</c:v>
                </c:pt>
                <c:pt idx="10">
                  <c:v>Month 11</c:v>
                </c:pt>
                <c:pt idx="11">
                  <c:v>Month 12</c:v>
                </c:pt>
                <c:pt idx="12">
                  <c:v>Month 13</c:v>
                </c:pt>
                <c:pt idx="13">
                  <c:v>Month 14</c:v>
                </c:pt>
                <c:pt idx="14">
                  <c:v>Month 15</c:v>
                </c:pt>
                <c:pt idx="15">
                  <c:v>Month 16</c:v>
                </c:pt>
                <c:pt idx="16">
                  <c:v>Month 17</c:v>
                </c:pt>
                <c:pt idx="17">
                  <c:v>Month 18</c:v>
                </c:pt>
                <c:pt idx="18">
                  <c:v>Month 19</c:v>
                </c:pt>
                <c:pt idx="19">
                  <c:v>Month 20</c:v>
                </c:pt>
                <c:pt idx="20">
                  <c:v>Month 21</c:v>
                </c:pt>
                <c:pt idx="21">
                  <c:v>Month 22</c:v>
                </c:pt>
                <c:pt idx="22">
                  <c:v>Month 23</c:v>
                </c:pt>
                <c:pt idx="23">
                  <c:v>Month 24</c:v>
                </c:pt>
              </c:strCache>
            </c:strRef>
          </c:cat>
          <c:val>
            <c:numRef>
              <c:f>Comparison!$C$19:$Z$19</c:f>
              <c:numCache>
                <c:formatCode>_(* #,##0_);_(* \(#,##0\);_(* "-"??_);_(@_)</c:formatCode>
                <c:ptCount val="24"/>
                <c:pt idx="0">
                  <c:v>2958904.1095890412</c:v>
                </c:pt>
                <c:pt idx="1">
                  <c:v>5917808.2191780824</c:v>
                </c:pt>
                <c:pt idx="2">
                  <c:v>8876712.3287671246</c:v>
                </c:pt>
                <c:pt idx="3">
                  <c:v>11876712.328767125</c:v>
                </c:pt>
                <c:pt idx="4">
                  <c:v>12876712.328767125</c:v>
                </c:pt>
                <c:pt idx="5">
                  <c:v>11876712.328767125</c:v>
                </c:pt>
                <c:pt idx="6">
                  <c:v>10376712.328767125</c:v>
                </c:pt>
                <c:pt idx="7">
                  <c:v>10376712.328767125</c:v>
                </c:pt>
                <c:pt idx="8">
                  <c:v>12126712.328767125</c:v>
                </c:pt>
                <c:pt idx="9">
                  <c:v>15876712.328767125</c:v>
                </c:pt>
                <c:pt idx="10">
                  <c:v>20876712.328767125</c:v>
                </c:pt>
                <c:pt idx="11">
                  <c:v>23626712.328767125</c:v>
                </c:pt>
                <c:pt idx="12">
                  <c:v>20626712.328767125</c:v>
                </c:pt>
                <c:pt idx="13">
                  <c:v>17376712.328767125</c:v>
                </c:pt>
                <c:pt idx="14">
                  <c:v>16126712.328767125</c:v>
                </c:pt>
                <c:pt idx="15">
                  <c:v>16876712.328767125</c:v>
                </c:pt>
                <c:pt idx="16">
                  <c:v>16876712.328767125</c:v>
                </c:pt>
                <c:pt idx="17">
                  <c:v>15126712.328767125</c:v>
                </c:pt>
                <c:pt idx="18">
                  <c:v>14376712.328767125</c:v>
                </c:pt>
                <c:pt idx="19">
                  <c:v>15376712.328767125</c:v>
                </c:pt>
                <c:pt idx="20">
                  <c:v>17876712.328767125</c:v>
                </c:pt>
                <c:pt idx="21">
                  <c:v>21876712.328767125</c:v>
                </c:pt>
                <c:pt idx="22">
                  <c:v>26876712.328767125</c:v>
                </c:pt>
                <c:pt idx="23">
                  <c:v>29626712.328767125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C4-4815-ACE7-9FA7F0C861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3662432"/>
        <c:axId val="1223657856"/>
      </c:lineChart>
      <c:catAx>
        <c:axId val="1223662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3657856"/>
        <c:crosses val="autoZero"/>
        <c:auto val="1"/>
        <c:lblAlgn val="ctr"/>
        <c:lblOffset val="100"/>
        <c:noMultiLvlLbl val="0"/>
      </c:catAx>
      <c:valAx>
        <c:axId val="122365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3662432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1.6427104722792608E-2"/>
                <c:y val="0.33635841124521065"/>
              </c:manualLayout>
            </c:layout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valAx>
        <c:axId val="878086928"/>
        <c:scaling>
          <c:orientation val="minMax"/>
        </c:scaling>
        <c:delete val="0"/>
        <c:axPos val="r"/>
        <c:numFmt formatCode="_(* #,##0_);_(* \(#,##0\);_(* &quot;-&quot;??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8093168"/>
        <c:crosses val="max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0.96686510695403316"/>
                <c:y val="0.3657867045614121"/>
              </c:manualLayout>
            </c:layout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catAx>
        <c:axId val="8780931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780869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Comparison - DSO Over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Method 1 - DSO (Monthly)</c:v>
          </c:tx>
          <c:spPr>
            <a:ln w="28575" cap="rnd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none"/>
          </c:marker>
          <c:cat>
            <c:strRef>
              <c:f>Comparison!$C$2:$Z$2</c:f>
              <c:strCache>
                <c:ptCount val="24"/>
                <c:pt idx="0">
                  <c:v>Month 1</c:v>
                </c:pt>
                <c:pt idx="1">
                  <c:v>Month 2</c:v>
                </c:pt>
                <c:pt idx="2">
                  <c:v>Month 3</c:v>
                </c:pt>
                <c:pt idx="3">
                  <c:v>Month 4</c:v>
                </c:pt>
                <c:pt idx="4">
                  <c:v>Month 5</c:v>
                </c:pt>
                <c:pt idx="5">
                  <c:v>Month 6</c:v>
                </c:pt>
                <c:pt idx="6">
                  <c:v>Month 7</c:v>
                </c:pt>
                <c:pt idx="7">
                  <c:v>Month 8</c:v>
                </c:pt>
                <c:pt idx="8">
                  <c:v>Month 9</c:v>
                </c:pt>
                <c:pt idx="9">
                  <c:v>Month 10</c:v>
                </c:pt>
                <c:pt idx="10">
                  <c:v>Month 11</c:v>
                </c:pt>
                <c:pt idx="11">
                  <c:v>Month 12</c:v>
                </c:pt>
                <c:pt idx="12">
                  <c:v>Month 13</c:v>
                </c:pt>
                <c:pt idx="13">
                  <c:v>Month 14</c:v>
                </c:pt>
                <c:pt idx="14">
                  <c:v>Month 15</c:v>
                </c:pt>
                <c:pt idx="15">
                  <c:v>Month 16</c:v>
                </c:pt>
                <c:pt idx="16">
                  <c:v>Month 17</c:v>
                </c:pt>
                <c:pt idx="17">
                  <c:v>Month 18</c:v>
                </c:pt>
                <c:pt idx="18">
                  <c:v>Month 19</c:v>
                </c:pt>
                <c:pt idx="19">
                  <c:v>Month 20</c:v>
                </c:pt>
                <c:pt idx="20">
                  <c:v>Month 21</c:v>
                </c:pt>
                <c:pt idx="21">
                  <c:v>Month 22</c:v>
                </c:pt>
                <c:pt idx="22">
                  <c:v>Month 23</c:v>
                </c:pt>
                <c:pt idx="23">
                  <c:v>Month 24</c:v>
                </c:pt>
              </c:strCache>
            </c:strRef>
          </c:cat>
          <c:val>
            <c:numRef>
              <c:f>Comparison!$C$10:$Z$10</c:f>
              <c:numCache>
                <c:formatCode>_(* #,##0_);_(* \(#,##0\);_(* "-"??_);_(@_)</c:formatCode>
                <c:ptCount val="24"/>
                <c:pt idx="0">
                  <c:v>90.000000000000014</c:v>
                </c:pt>
                <c:pt idx="1">
                  <c:v>90.000000000000014</c:v>
                </c:pt>
                <c:pt idx="2">
                  <c:v>90.000000000000014</c:v>
                </c:pt>
                <c:pt idx="3">
                  <c:v>90.000000000000014</c:v>
                </c:pt>
                <c:pt idx="4">
                  <c:v>90.000000000000014</c:v>
                </c:pt>
                <c:pt idx="5">
                  <c:v>90.000000000000014</c:v>
                </c:pt>
                <c:pt idx="6">
                  <c:v>90.000000000000014</c:v>
                </c:pt>
                <c:pt idx="7">
                  <c:v>90.000000000000014</c:v>
                </c:pt>
                <c:pt idx="8">
                  <c:v>90.000000000000014</c:v>
                </c:pt>
                <c:pt idx="9">
                  <c:v>90.000000000000014</c:v>
                </c:pt>
                <c:pt idx="10">
                  <c:v>90.000000000000014</c:v>
                </c:pt>
                <c:pt idx="11">
                  <c:v>90.000000000000014</c:v>
                </c:pt>
                <c:pt idx="12">
                  <c:v>90.000000000000014</c:v>
                </c:pt>
                <c:pt idx="13">
                  <c:v>90.000000000000014</c:v>
                </c:pt>
                <c:pt idx="14">
                  <c:v>90</c:v>
                </c:pt>
                <c:pt idx="15">
                  <c:v>90</c:v>
                </c:pt>
                <c:pt idx="16">
                  <c:v>90.000000000000014</c:v>
                </c:pt>
                <c:pt idx="17">
                  <c:v>90.000000000000014</c:v>
                </c:pt>
                <c:pt idx="18">
                  <c:v>90.000000000000014</c:v>
                </c:pt>
                <c:pt idx="19">
                  <c:v>90</c:v>
                </c:pt>
                <c:pt idx="20">
                  <c:v>90.000000000000014</c:v>
                </c:pt>
                <c:pt idx="21">
                  <c:v>90.000000000000014</c:v>
                </c:pt>
                <c:pt idx="22">
                  <c:v>90</c:v>
                </c:pt>
                <c:pt idx="23">
                  <c:v>90.000000000000014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551-4752-B563-25BAEF710259}"/>
            </c:ext>
          </c:extLst>
        </c:ser>
        <c:ser>
          <c:idx val="1"/>
          <c:order val="1"/>
          <c:tx>
            <c:v>Method 1 - DSO (Trailing 3 Mo.)</c:v>
          </c:tx>
          <c:spPr>
            <a:ln w="12700" cap="rnd">
              <a:solidFill>
                <a:srgbClr val="0070C0"/>
              </a:solidFill>
              <a:prstDash val="dash"/>
              <a:round/>
            </a:ln>
            <a:effectLst/>
          </c:spPr>
          <c:marker>
            <c:symbol val="none"/>
          </c:marker>
          <c:cat>
            <c:strRef>
              <c:f>Comparison!$C$2:$Z$2</c:f>
              <c:strCache>
                <c:ptCount val="24"/>
                <c:pt idx="0">
                  <c:v>Month 1</c:v>
                </c:pt>
                <c:pt idx="1">
                  <c:v>Month 2</c:v>
                </c:pt>
                <c:pt idx="2">
                  <c:v>Month 3</c:v>
                </c:pt>
                <c:pt idx="3">
                  <c:v>Month 4</c:v>
                </c:pt>
                <c:pt idx="4">
                  <c:v>Month 5</c:v>
                </c:pt>
                <c:pt idx="5">
                  <c:v>Month 6</c:v>
                </c:pt>
                <c:pt idx="6">
                  <c:v>Month 7</c:v>
                </c:pt>
                <c:pt idx="7">
                  <c:v>Month 8</c:v>
                </c:pt>
                <c:pt idx="8">
                  <c:v>Month 9</c:v>
                </c:pt>
                <c:pt idx="9">
                  <c:v>Month 10</c:v>
                </c:pt>
                <c:pt idx="10">
                  <c:v>Month 11</c:v>
                </c:pt>
                <c:pt idx="11">
                  <c:v>Month 12</c:v>
                </c:pt>
                <c:pt idx="12">
                  <c:v>Month 13</c:v>
                </c:pt>
                <c:pt idx="13">
                  <c:v>Month 14</c:v>
                </c:pt>
                <c:pt idx="14">
                  <c:v>Month 15</c:v>
                </c:pt>
                <c:pt idx="15">
                  <c:v>Month 16</c:v>
                </c:pt>
                <c:pt idx="16">
                  <c:v>Month 17</c:v>
                </c:pt>
                <c:pt idx="17">
                  <c:v>Month 18</c:v>
                </c:pt>
                <c:pt idx="18">
                  <c:v>Month 19</c:v>
                </c:pt>
                <c:pt idx="19">
                  <c:v>Month 20</c:v>
                </c:pt>
                <c:pt idx="20">
                  <c:v>Month 21</c:v>
                </c:pt>
                <c:pt idx="21">
                  <c:v>Month 22</c:v>
                </c:pt>
                <c:pt idx="22">
                  <c:v>Month 23</c:v>
                </c:pt>
                <c:pt idx="23">
                  <c:v>Month 24</c:v>
                </c:pt>
              </c:strCache>
            </c:strRef>
          </c:cat>
          <c:val>
            <c:numRef>
              <c:f>Comparison!$C$11:$Z$11</c:f>
              <c:numCache>
                <c:formatCode>_(* #,##0_);_(* \(#,##0\);_(* "-"??_);_(@_)</c:formatCode>
                <c:ptCount val="24"/>
                <c:pt idx="2">
                  <c:v>135.00000000000003</c:v>
                </c:pt>
                <c:pt idx="3">
                  <c:v>120</c:v>
                </c:pt>
                <c:pt idx="4">
                  <c:v>81.000000000000014</c:v>
                </c:pt>
                <c:pt idx="5">
                  <c:v>60</c:v>
                </c:pt>
                <c:pt idx="6">
                  <c:v>77.142857142857153</c:v>
                </c:pt>
                <c:pt idx="7">
                  <c:v>115.71428571428574</c:v>
                </c:pt>
                <c:pt idx="8">
                  <c:v>120</c:v>
                </c:pt>
                <c:pt idx="9">
                  <c:v>124.61538461538463</c:v>
                </c:pt>
                <c:pt idx="10">
                  <c:v>120</c:v>
                </c:pt>
                <c:pt idx="11">
                  <c:v>90.000000000000014</c:v>
                </c:pt>
                <c:pt idx="12">
                  <c:v>45.000000000000007</c:v>
                </c:pt>
                <c:pt idx="13">
                  <c:v>77.142857142857153</c:v>
                </c:pt>
                <c:pt idx="14">
                  <c:v>112.50000000000003</c:v>
                </c:pt>
                <c:pt idx="15">
                  <c:v>96.428571428571445</c:v>
                </c:pt>
                <c:pt idx="16">
                  <c:v>77.142857142857153</c:v>
                </c:pt>
                <c:pt idx="17">
                  <c:v>67.500000000000014</c:v>
                </c:pt>
                <c:pt idx="18">
                  <c:v>98.181818181818187</c:v>
                </c:pt>
                <c:pt idx="19">
                  <c:v>112.50000000000003</c:v>
                </c:pt>
                <c:pt idx="20">
                  <c:v>108.00000000000001</c:v>
                </c:pt>
                <c:pt idx="21">
                  <c:v>113.68421052631578</c:v>
                </c:pt>
                <c:pt idx="22">
                  <c:v>112.50000000000003</c:v>
                </c:pt>
                <c:pt idx="23">
                  <c:v>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51-4752-B563-25BAEF710259}"/>
            </c:ext>
          </c:extLst>
        </c:ser>
        <c:ser>
          <c:idx val="2"/>
          <c:order val="2"/>
          <c:tx>
            <c:v>Method 2 - DSO (Monthly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strRef>
              <c:f>Comparison!$C$2:$Z$2</c:f>
              <c:strCache>
                <c:ptCount val="24"/>
                <c:pt idx="0">
                  <c:v>Month 1</c:v>
                </c:pt>
                <c:pt idx="1">
                  <c:v>Month 2</c:v>
                </c:pt>
                <c:pt idx="2">
                  <c:v>Month 3</c:v>
                </c:pt>
                <c:pt idx="3">
                  <c:v>Month 4</c:v>
                </c:pt>
                <c:pt idx="4">
                  <c:v>Month 5</c:v>
                </c:pt>
                <c:pt idx="5">
                  <c:v>Month 6</c:v>
                </c:pt>
                <c:pt idx="6">
                  <c:v>Month 7</c:v>
                </c:pt>
                <c:pt idx="7">
                  <c:v>Month 8</c:v>
                </c:pt>
                <c:pt idx="8">
                  <c:v>Month 9</c:v>
                </c:pt>
                <c:pt idx="9">
                  <c:v>Month 10</c:v>
                </c:pt>
                <c:pt idx="10">
                  <c:v>Month 11</c:v>
                </c:pt>
                <c:pt idx="11">
                  <c:v>Month 12</c:v>
                </c:pt>
                <c:pt idx="12">
                  <c:v>Month 13</c:v>
                </c:pt>
                <c:pt idx="13">
                  <c:v>Month 14</c:v>
                </c:pt>
                <c:pt idx="14">
                  <c:v>Month 15</c:v>
                </c:pt>
                <c:pt idx="15">
                  <c:v>Month 16</c:v>
                </c:pt>
                <c:pt idx="16">
                  <c:v>Month 17</c:v>
                </c:pt>
                <c:pt idx="17">
                  <c:v>Month 18</c:v>
                </c:pt>
                <c:pt idx="18">
                  <c:v>Month 19</c:v>
                </c:pt>
                <c:pt idx="19">
                  <c:v>Month 20</c:v>
                </c:pt>
                <c:pt idx="20">
                  <c:v>Month 21</c:v>
                </c:pt>
                <c:pt idx="21">
                  <c:v>Month 22</c:v>
                </c:pt>
                <c:pt idx="22">
                  <c:v>Month 23</c:v>
                </c:pt>
                <c:pt idx="23">
                  <c:v>Month 24</c:v>
                </c:pt>
              </c:strCache>
            </c:strRef>
          </c:cat>
          <c:val>
            <c:numRef>
              <c:f>Comparison!$C$22:$Z$22</c:f>
              <c:numCache>
                <c:formatCode>_(* #,##0_);_(* \(#,##0\);_(* "-"??_);_(@_)</c:formatCode>
                <c:ptCount val="24"/>
                <c:pt idx="0">
                  <c:v>90.000000000000014</c:v>
                </c:pt>
                <c:pt idx="1">
                  <c:v>90.000000000000014</c:v>
                </c:pt>
                <c:pt idx="2">
                  <c:v>90.000000000000014</c:v>
                </c:pt>
                <c:pt idx="3">
                  <c:v>90.312500000000014</c:v>
                </c:pt>
                <c:pt idx="4">
                  <c:v>130.55555555555557</c:v>
                </c:pt>
                <c:pt idx="5">
                  <c:v>180.62500000000003</c:v>
                </c:pt>
                <c:pt idx="6">
                  <c:v>157.81250000000003</c:v>
                </c:pt>
                <c:pt idx="7">
                  <c:v>105.20833333333334</c:v>
                </c:pt>
                <c:pt idx="8">
                  <c:v>92.213541666666686</c:v>
                </c:pt>
                <c:pt idx="9">
                  <c:v>80.486111111111114</c:v>
                </c:pt>
                <c:pt idx="10">
                  <c:v>79.375000000000014</c:v>
                </c:pt>
                <c:pt idx="11">
                  <c:v>102.66369047619048</c:v>
                </c:pt>
                <c:pt idx="12">
                  <c:v>209.13194444444446</c:v>
                </c:pt>
                <c:pt idx="13">
                  <c:v>132.13541666666669</c:v>
                </c:pt>
                <c:pt idx="14">
                  <c:v>98.104166666666671</c:v>
                </c:pt>
                <c:pt idx="15">
                  <c:v>102.66666666666667</c:v>
                </c:pt>
                <c:pt idx="16">
                  <c:v>128.33333333333334</c:v>
                </c:pt>
                <c:pt idx="17">
                  <c:v>153.36805555555557</c:v>
                </c:pt>
                <c:pt idx="18">
                  <c:v>109.32291666666669</c:v>
                </c:pt>
                <c:pt idx="19">
                  <c:v>93.541666666666671</c:v>
                </c:pt>
                <c:pt idx="20">
                  <c:v>90.625000000000014</c:v>
                </c:pt>
                <c:pt idx="21">
                  <c:v>83.177083333333343</c:v>
                </c:pt>
                <c:pt idx="22">
                  <c:v>81.75</c:v>
                </c:pt>
                <c:pt idx="23">
                  <c:v>100.12731481481484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551-4752-B563-25BAEF710259}"/>
            </c:ext>
          </c:extLst>
        </c:ser>
        <c:ser>
          <c:idx val="3"/>
          <c:order val="3"/>
          <c:tx>
            <c:v>Method 2 - DSO (Trailing 3 Mo.)</c:v>
          </c:tx>
          <c:spPr>
            <a:ln w="12700" cap="rnd">
              <a:solidFill>
                <a:srgbClr val="C00000"/>
              </a:solidFill>
              <a:prstDash val="dash"/>
              <a:round/>
            </a:ln>
            <a:effectLst/>
          </c:spPr>
          <c:marker>
            <c:symbol val="none"/>
          </c:marker>
          <c:cat>
            <c:strRef>
              <c:f>Comparison!$C$2:$Z$2</c:f>
              <c:strCache>
                <c:ptCount val="24"/>
                <c:pt idx="0">
                  <c:v>Month 1</c:v>
                </c:pt>
                <c:pt idx="1">
                  <c:v>Month 2</c:v>
                </c:pt>
                <c:pt idx="2">
                  <c:v>Month 3</c:v>
                </c:pt>
                <c:pt idx="3">
                  <c:v>Month 4</c:v>
                </c:pt>
                <c:pt idx="4">
                  <c:v>Month 5</c:v>
                </c:pt>
                <c:pt idx="5">
                  <c:v>Month 6</c:v>
                </c:pt>
                <c:pt idx="6">
                  <c:v>Month 7</c:v>
                </c:pt>
                <c:pt idx="7">
                  <c:v>Month 8</c:v>
                </c:pt>
                <c:pt idx="8">
                  <c:v>Month 9</c:v>
                </c:pt>
                <c:pt idx="9">
                  <c:v>Month 10</c:v>
                </c:pt>
                <c:pt idx="10">
                  <c:v>Month 11</c:v>
                </c:pt>
                <c:pt idx="11">
                  <c:v>Month 12</c:v>
                </c:pt>
                <c:pt idx="12">
                  <c:v>Month 13</c:v>
                </c:pt>
                <c:pt idx="13">
                  <c:v>Month 14</c:v>
                </c:pt>
                <c:pt idx="14">
                  <c:v>Month 15</c:v>
                </c:pt>
                <c:pt idx="15">
                  <c:v>Month 16</c:v>
                </c:pt>
                <c:pt idx="16">
                  <c:v>Month 17</c:v>
                </c:pt>
                <c:pt idx="17">
                  <c:v>Month 18</c:v>
                </c:pt>
                <c:pt idx="18">
                  <c:v>Month 19</c:v>
                </c:pt>
                <c:pt idx="19">
                  <c:v>Month 20</c:v>
                </c:pt>
                <c:pt idx="20">
                  <c:v>Month 21</c:v>
                </c:pt>
                <c:pt idx="21">
                  <c:v>Month 22</c:v>
                </c:pt>
                <c:pt idx="22">
                  <c:v>Month 23</c:v>
                </c:pt>
                <c:pt idx="23">
                  <c:v>Month 24</c:v>
                </c:pt>
              </c:strCache>
            </c:strRef>
          </c:cat>
          <c:val>
            <c:numRef>
              <c:f>Comparison!$C$23:$Z$23</c:f>
              <c:numCache>
                <c:formatCode>_(* #,##0_);_(* \(#,##0\);_(* "-"??_);_(@_)</c:formatCode>
                <c:ptCount val="24"/>
                <c:pt idx="2">
                  <c:v>135.00000000000003</c:v>
                </c:pt>
                <c:pt idx="3">
                  <c:v>120.41666666666669</c:v>
                </c:pt>
                <c:pt idx="4">
                  <c:v>117.50000000000001</c:v>
                </c:pt>
                <c:pt idx="5">
                  <c:v>120.41666666666669</c:v>
                </c:pt>
                <c:pt idx="6">
                  <c:v>135.26785714285717</c:v>
                </c:pt>
                <c:pt idx="7">
                  <c:v>135.26785714285717</c:v>
                </c:pt>
                <c:pt idx="8">
                  <c:v>122.9513888888889</c:v>
                </c:pt>
                <c:pt idx="9">
                  <c:v>111.44230769230769</c:v>
                </c:pt>
                <c:pt idx="10">
                  <c:v>105.83333333333334</c:v>
                </c:pt>
                <c:pt idx="11">
                  <c:v>102.66369047619048</c:v>
                </c:pt>
                <c:pt idx="12">
                  <c:v>104.56597222222223</c:v>
                </c:pt>
                <c:pt idx="13">
                  <c:v>113.25892857142858</c:v>
                </c:pt>
                <c:pt idx="14">
                  <c:v>122.63020833333336</c:v>
                </c:pt>
                <c:pt idx="15">
                  <c:v>110.00000000000001</c:v>
                </c:pt>
                <c:pt idx="16">
                  <c:v>110.00000000000001</c:v>
                </c:pt>
                <c:pt idx="17">
                  <c:v>115.02604166666669</c:v>
                </c:pt>
                <c:pt idx="18">
                  <c:v>119.26136363636364</c:v>
                </c:pt>
                <c:pt idx="19">
                  <c:v>116.92708333333336</c:v>
                </c:pt>
                <c:pt idx="20">
                  <c:v>108.75</c:v>
                </c:pt>
                <c:pt idx="21">
                  <c:v>105.06578947368421</c:v>
                </c:pt>
                <c:pt idx="22">
                  <c:v>102.18750000000001</c:v>
                </c:pt>
                <c:pt idx="23">
                  <c:v>100.12731481481481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551-4752-B563-25BAEF7102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3611952"/>
        <c:axId val="1173617360"/>
      </c:lineChart>
      <c:catAx>
        <c:axId val="1173611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3617360"/>
        <c:crosses val="autoZero"/>
        <c:auto val="1"/>
        <c:lblAlgn val="ctr"/>
        <c:lblOffset val="100"/>
        <c:noMultiLvlLbl val="0"/>
      </c:catAx>
      <c:valAx>
        <c:axId val="1173617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Days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3611952"/>
        <c:crosses val="autoZero"/>
        <c:crossBetween val="between"/>
        <c:majorUnit val="4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https://www.flux.llc/" TargetMode="External"/><Relationship Id="rId1" Type="http://schemas.openxmlformats.org/officeDocument/2006/relationships/hyperlink" Target="https://www.flux.llc/terms-of-use/" TargetMode="External"/><Relationship Id="rId4" Type="http://schemas.openxmlformats.org/officeDocument/2006/relationships/hyperlink" Target="https://www.flux.llc/compan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14288</xdr:colOff>
      <xdr:row>15</xdr:row>
      <xdr:rowOff>14287</xdr:rowOff>
    </xdr:from>
    <xdr:to>
      <xdr:col>13</xdr:col>
      <xdr:colOff>0</xdr:colOff>
      <xdr:row>23</xdr:row>
      <xdr:rowOff>157163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B66D5E5-4DA4-4DCF-BFBB-F378304F1D5E}"/>
            </a:ext>
          </a:extLst>
        </xdr:cNvPr>
        <xdr:cNvSpPr txBox="1"/>
      </xdr:nvSpPr>
      <xdr:spPr>
        <a:xfrm>
          <a:off x="661988" y="2728912"/>
          <a:ext cx="8391525" cy="1590676"/>
        </a:xfrm>
        <a:prstGeom prst="rect">
          <a:avLst/>
        </a:prstGeom>
        <a:solidFill>
          <a:schemeClr val="lt1"/>
        </a:solidFill>
        <a:ln w="9525" cmpd="sng">
          <a:solidFill>
            <a:schemeClr val="bg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2880" tIns="91440" rIns="182880" bIns="91440" rtlCol="0" anchor="t"/>
        <a:lstStyle/>
        <a:p>
          <a:pPr rtl="0"/>
          <a:r>
            <a:rPr lang="en-US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Disclaimer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These materials and the information provided herein are (i) for informational and discussion purposes only and are not intended to be, and shall not be regarded or construed as, a recommendation for a transaction or investment or financial, tax, legal, or other advice of any kind, and (ii) subject to various disclaimers and limitations that are set forth in our </a:t>
          </a:r>
          <a:r>
            <a:rPr lang="en-US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Terms of Use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By accessing these materials and the information provided herein, you agree to our </a:t>
          </a:r>
          <a:r>
            <a:rPr lang="en-US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Terms of Use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including, without limitation, all of the disclaimers and limitations set forth therein.</a:t>
          </a:r>
        </a:p>
        <a:p>
          <a:pPr rtl="0"/>
          <a:endParaRPr lang="en-US" b="0">
            <a:effectLst/>
          </a:endParaRPr>
        </a:p>
      </xdr:txBody>
    </xdr:sp>
    <xdr:clientData/>
  </xdr:twoCellAnchor>
  <xdr:twoCellAnchor>
    <xdr:from>
      <xdr:col>10</xdr:col>
      <xdr:colOff>495300</xdr:colOff>
      <xdr:row>21</xdr:row>
      <xdr:rowOff>104775</xdr:rowOff>
    </xdr:from>
    <xdr:to>
      <xdr:col>12</xdr:col>
      <xdr:colOff>561975</xdr:colOff>
      <xdr:row>23</xdr:row>
      <xdr:rowOff>71439</xdr:rowOff>
    </xdr:to>
    <xdr:sp macro="" textlink="">
      <xdr:nvSpPr>
        <xdr:cNvPr id="3" name="Rectangle: Rounded Corner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6065B9-5B1E-435D-A23D-B5903FBF33EB}"/>
            </a:ext>
          </a:extLst>
        </xdr:cNvPr>
        <xdr:cNvSpPr/>
      </xdr:nvSpPr>
      <xdr:spPr>
        <a:xfrm>
          <a:off x="6972300" y="3905250"/>
          <a:ext cx="1362075" cy="328614"/>
        </a:xfrm>
        <a:prstGeom prst="roundRect">
          <a:avLst/>
        </a:prstGeom>
        <a:solidFill>
          <a:srgbClr val="0999B4">
            <a:alpha val="80000"/>
          </a:srgbClr>
        </a:solidFill>
        <a:ln w="28575">
          <a:solidFill>
            <a:srgbClr val="0999B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0"/>
            <a:t>Terms of Use</a:t>
          </a:r>
        </a:p>
      </xdr:txBody>
    </xdr:sp>
    <xdr:clientData/>
  </xdr:twoCellAnchor>
  <xdr:twoCellAnchor editAs="oneCell">
    <xdr:from>
      <xdr:col>1</xdr:col>
      <xdr:colOff>142875</xdr:colOff>
      <xdr:row>0</xdr:row>
      <xdr:rowOff>138114</xdr:rowOff>
    </xdr:from>
    <xdr:to>
      <xdr:col>5</xdr:col>
      <xdr:colOff>431389</xdr:colOff>
      <xdr:row>6</xdr:row>
      <xdr:rowOff>100014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6D08AAC-11ED-477C-B880-311BF7B727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138114"/>
          <a:ext cx="2879314" cy="1047750"/>
        </a:xfrm>
        <a:prstGeom prst="rect">
          <a:avLst/>
        </a:prstGeom>
      </xdr:spPr>
    </xdr:pic>
    <xdr:clientData/>
  </xdr:twoCellAnchor>
  <xdr:twoCellAnchor>
    <xdr:from>
      <xdr:col>1</xdr:col>
      <xdr:colOff>28575</xdr:colOff>
      <xdr:row>7</xdr:row>
      <xdr:rowOff>71438</xdr:rowOff>
    </xdr:from>
    <xdr:to>
      <xdr:col>13</xdr:col>
      <xdr:colOff>0</xdr:colOff>
      <xdr:row>7</xdr:row>
      <xdr:rowOff>71438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B198A444-2D1B-40A9-8C39-7A77C81B2C22}"/>
            </a:ext>
          </a:extLst>
        </xdr:cNvPr>
        <xdr:cNvCxnSpPr/>
      </xdr:nvCxnSpPr>
      <xdr:spPr>
        <a:xfrm>
          <a:off x="676275" y="1338263"/>
          <a:ext cx="8382000" cy="0"/>
        </a:xfrm>
        <a:prstGeom prst="line">
          <a:avLst/>
        </a:prstGeom>
        <a:ln w="9525"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123826</xdr:colOff>
      <xdr:row>9</xdr:row>
      <xdr:rowOff>19049</xdr:rowOff>
    </xdr:from>
    <xdr:to>
      <xdr:col>12</xdr:col>
      <xdr:colOff>566738</xdr:colOff>
      <xdr:row>10</xdr:row>
      <xdr:rowOff>166688</xdr:rowOff>
    </xdr:to>
    <xdr:sp macro="" textlink="">
      <xdr:nvSpPr>
        <xdr:cNvPr id="13" name="Rectangle: Rounded Corners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B1AE2A11-9079-4316-9C3E-0CB9D561A9F0}"/>
            </a:ext>
          </a:extLst>
        </xdr:cNvPr>
        <xdr:cNvSpPr/>
      </xdr:nvSpPr>
      <xdr:spPr>
        <a:xfrm>
          <a:off x="6791326" y="1647824"/>
          <a:ext cx="1090612" cy="328614"/>
        </a:xfrm>
        <a:prstGeom prst="roundRect">
          <a:avLst/>
        </a:prstGeom>
        <a:solidFill>
          <a:srgbClr val="0999B4">
            <a:alpha val="80000"/>
          </a:srgbClr>
        </a:solidFill>
        <a:ln w="28575">
          <a:solidFill>
            <a:srgbClr val="0999B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0"/>
            <a:t>Contact Us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31</xdr:row>
      <xdr:rowOff>19048</xdr:rowOff>
    </xdr:from>
    <xdr:to>
      <xdr:col>13</xdr:col>
      <xdr:colOff>390525</xdr:colOff>
      <xdr:row>51</xdr:row>
      <xdr:rowOff>152399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CC804D1-6D31-421F-AF9B-5B2801DF6D8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29772</xdr:colOff>
      <xdr:row>53</xdr:row>
      <xdr:rowOff>30361</xdr:rowOff>
    </xdr:from>
    <xdr:to>
      <xdr:col>13</xdr:col>
      <xdr:colOff>392905</xdr:colOff>
      <xdr:row>73</xdr:row>
      <xdr:rowOff>172640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EA9031B-1ACB-4D6C-9235-7190AC76058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E7A4A-CB36-44E8-9EF1-64D17F31BE59}">
  <dimension ref="B6:M11"/>
  <sheetViews>
    <sheetView tabSelected="1" workbookViewId="0"/>
  </sheetViews>
  <sheetFormatPr defaultRowHeight="14.25" x14ac:dyDescent="0.45"/>
  <cols>
    <col min="1" max="1" width="2.6640625" style="12" customWidth="1"/>
    <col min="2" max="12" width="9.06640625" style="12"/>
    <col min="13" max="13" width="9.06640625" style="12" customWidth="1"/>
    <col min="14" max="16384" width="9.06640625" style="12"/>
  </cols>
  <sheetData>
    <row r="6" spans="2:13" x14ac:dyDescent="0.45">
      <c r="M6" s="13"/>
    </row>
    <row r="10" spans="2:13" x14ac:dyDescent="0.45">
      <c r="B10" s="12" t="s">
        <v>41</v>
      </c>
      <c r="C10" s="14" t="s">
        <v>64</v>
      </c>
    </row>
    <row r="11" spans="2:13" x14ac:dyDescent="0.45">
      <c r="B11" s="12" t="s">
        <v>42</v>
      </c>
      <c r="C11" s="14">
        <v>2</v>
      </c>
    </row>
  </sheetData>
  <sheetProtection algorithmName="SHA-512" hashValue="dpXRW6UqGCTubOQ82Nyr8XqgLPMYz67SZaoK/zEr2xfyOOCEe9LOHX/SP/SqEOBlwIHmpSlyyPN356/2Z7x1pQ==" saltValue="5+1IiuhY1uaEyBHaoWD7Rw==" spinCount="100000"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077AE-E2C3-45F9-BC2A-5E024D6EA436}">
  <dimension ref="B2:AA54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/>
    </sheetView>
  </sheetViews>
  <sheetFormatPr defaultRowHeight="14.25" x14ac:dyDescent="0.45"/>
  <cols>
    <col min="1" max="1" width="2.6640625" customWidth="1"/>
    <col min="2" max="2" width="37.265625" bestFit="1" customWidth="1"/>
    <col min="3" max="3" width="10.3984375" customWidth="1"/>
    <col min="4" max="27" width="12.6640625" customWidth="1"/>
  </cols>
  <sheetData>
    <row r="2" spans="2:27" x14ac:dyDescent="0.45">
      <c r="B2" s="25" t="s">
        <v>29</v>
      </c>
      <c r="D2" t="s">
        <v>0</v>
      </c>
      <c r="E2" t="s">
        <v>1</v>
      </c>
      <c r="F2" t="s">
        <v>2</v>
      </c>
      <c r="G2" t="s">
        <v>3</v>
      </c>
      <c r="H2" t="s">
        <v>4</v>
      </c>
      <c r="I2" t="s">
        <v>5</v>
      </c>
      <c r="J2" t="s">
        <v>6</v>
      </c>
      <c r="K2" t="s">
        <v>7</v>
      </c>
      <c r="L2" t="s">
        <v>8</v>
      </c>
      <c r="M2" t="s">
        <v>9</v>
      </c>
      <c r="N2" t="s">
        <v>10</v>
      </c>
      <c r="O2" t="s">
        <v>11</v>
      </c>
      <c r="P2" t="s">
        <v>12</v>
      </c>
      <c r="Q2" t="s">
        <v>13</v>
      </c>
      <c r="R2" t="s">
        <v>14</v>
      </c>
      <c r="S2" t="s">
        <v>15</v>
      </c>
      <c r="T2" t="s">
        <v>16</v>
      </c>
      <c r="U2" t="s">
        <v>17</v>
      </c>
      <c r="V2" t="s">
        <v>18</v>
      </c>
      <c r="W2" t="s">
        <v>19</v>
      </c>
      <c r="X2" t="s">
        <v>20</v>
      </c>
      <c r="Y2" t="s">
        <v>21</v>
      </c>
      <c r="Z2" t="s">
        <v>22</v>
      </c>
      <c r="AA2" t="s">
        <v>23</v>
      </c>
    </row>
    <row r="4" spans="2:27" x14ac:dyDescent="0.45">
      <c r="B4" s="11" t="s">
        <v>24</v>
      </c>
    </row>
    <row r="6" spans="2:27" x14ac:dyDescent="0.45">
      <c r="B6" t="s">
        <v>25</v>
      </c>
      <c r="D6" s="8">
        <v>1000000</v>
      </c>
      <c r="E6" s="8">
        <v>2000000</v>
      </c>
      <c r="F6" s="8">
        <v>3000000</v>
      </c>
      <c r="G6" s="8">
        <v>4000000</v>
      </c>
      <c r="H6" s="8">
        <v>3000000</v>
      </c>
      <c r="I6" s="8">
        <v>2000000</v>
      </c>
      <c r="J6" s="8">
        <v>2000000</v>
      </c>
      <c r="K6" s="8">
        <v>3000000</v>
      </c>
      <c r="L6" s="8">
        <v>4000000</v>
      </c>
      <c r="M6" s="8">
        <v>6000000</v>
      </c>
      <c r="N6" s="8">
        <v>8000000</v>
      </c>
      <c r="O6" s="8">
        <v>7000000</v>
      </c>
      <c r="P6" s="8">
        <v>3000000</v>
      </c>
      <c r="Q6" s="8">
        <v>4000000</v>
      </c>
      <c r="R6" s="8">
        <v>5000000</v>
      </c>
      <c r="S6" s="8">
        <v>5000000</v>
      </c>
      <c r="T6" s="8">
        <v>4000000</v>
      </c>
      <c r="U6" s="8">
        <v>3000000</v>
      </c>
      <c r="V6" s="8">
        <v>4000000</v>
      </c>
      <c r="W6" s="8">
        <v>5000000</v>
      </c>
      <c r="X6" s="8">
        <v>6000000</v>
      </c>
      <c r="Y6" s="8">
        <v>8000000</v>
      </c>
      <c r="Z6" s="8">
        <v>10000000</v>
      </c>
      <c r="AA6" s="8">
        <v>9000000</v>
      </c>
    </row>
    <row r="9" spans="2:27" x14ac:dyDescent="0.45">
      <c r="B9" s="11" t="s">
        <v>26</v>
      </c>
    </row>
    <row r="11" spans="2:27" x14ac:dyDescent="0.45">
      <c r="B11" t="s">
        <v>27</v>
      </c>
      <c r="D11" s="1">
        <v>90</v>
      </c>
      <c r="E11" s="1">
        <v>90</v>
      </c>
      <c r="F11" s="1">
        <v>90</v>
      </c>
      <c r="G11" s="1">
        <v>90</v>
      </c>
      <c r="H11" s="1">
        <v>90</v>
      </c>
      <c r="I11" s="1">
        <v>90</v>
      </c>
      <c r="J11" s="1">
        <v>90</v>
      </c>
      <c r="K11" s="1">
        <v>90</v>
      </c>
      <c r="L11" s="1">
        <v>90</v>
      </c>
      <c r="M11" s="1">
        <v>90</v>
      </c>
      <c r="N11" s="1">
        <v>90</v>
      </c>
      <c r="O11" s="1">
        <v>90</v>
      </c>
      <c r="P11" s="1">
        <v>90</v>
      </c>
      <c r="Q11" s="1">
        <v>90</v>
      </c>
      <c r="R11" s="1">
        <v>90</v>
      </c>
      <c r="S11" s="1">
        <v>90</v>
      </c>
      <c r="T11" s="1">
        <v>90</v>
      </c>
      <c r="U11" s="1">
        <v>90</v>
      </c>
      <c r="V11" s="1">
        <v>90</v>
      </c>
      <c r="W11" s="1">
        <v>90</v>
      </c>
      <c r="X11" s="1">
        <v>90</v>
      </c>
      <c r="Y11" s="1">
        <v>90</v>
      </c>
      <c r="Z11" s="1">
        <v>90</v>
      </c>
      <c r="AA11" s="1">
        <v>90</v>
      </c>
    </row>
    <row r="12" spans="2:27" x14ac:dyDescent="0.45">
      <c r="B12" t="s">
        <v>43</v>
      </c>
      <c r="D12" s="1">
        <v>0</v>
      </c>
    </row>
    <row r="14" spans="2:27" x14ac:dyDescent="0.45">
      <c r="B14" s="11" t="s">
        <v>28</v>
      </c>
    </row>
    <row r="16" spans="2:27" x14ac:dyDescent="0.45">
      <c r="B16" t="s">
        <v>30</v>
      </c>
      <c r="D16" s="2">
        <f>D12+D6*12/(365/D11)</f>
        <v>2958904.1095890412</v>
      </c>
      <c r="E16" s="2">
        <f t="shared" ref="E16:AA16" si="0">E6*12/(365/E11)</f>
        <v>5917808.2191780824</v>
      </c>
      <c r="F16" s="2">
        <f t="shared" si="0"/>
        <v>8876712.3287671246</v>
      </c>
      <c r="G16" s="2">
        <f t="shared" si="0"/>
        <v>11835616.438356165</v>
      </c>
      <c r="H16" s="2">
        <f t="shared" si="0"/>
        <v>8876712.3287671246</v>
      </c>
      <c r="I16" s="2">
        <f t="shared" si="0"/>
        <v>5917808.2191780824</v>
      </c>
      <c r="J16" s="2">
        <f t="shared" si="0"/>
        <v>5917808.2191780824</v>
      </c>
      <c r="K16" s="2">
        <f t="shared" si="0"/>
        <v>8876712.3287671246</v>
      </c>
      <c r="L16" s="2">
        <f t="shared" si="0"/>
        <v>11835616.438356165</v>
      </c>
      <c r="M16" s="2">
        <f t="shared" si="0"/>
        <v>17753424.657534249</v>
      </c>
      <c r="N16" s="2">
        <f t="shared" si="0"/>
        <v>23671232.87671233</v>
      </c>
      <c r="O16" s="2">
        <f t="shared" si="0"/>
        <v>20712328.767123289</v>
      </c>
      <c r="P16" s="2">
        <f t="shared" si="0"/>
        <v>8876712.3287671246</v>
      </c>
      <c r="Q16" s="2">
        <f t="shared" si="0"/>
        <v>11835616.438356165</v>
      </c>
      <c r="R16" s="2">
        <f t="shared" si="0"/>
        <v>14794520.547945207</v>
      </c>
      <c r="S16" s="2">
        <f t="shared" si="0"/>
        <v>14794520.547945207</v>
      </c>
      <c r="T16" s="2">
        <f t="shared" si="0"/>
        <v>11835616.438356165</v>
      </c>
      <c r="U16" s="2">
        <f t="shared" si="0"/>
        <v>8876712.3287671246</v>
      </c>
      <c r="V16" s="2">
        <f t="shared" si="0"/>
        <v>11835616.438356165</v>
      </c>
      <c r="W16" s="2">
        <f t="shared" si="0"/>
        <v>14794520.547945207</v>
      </c>
      <c r="X16" s="2">
        <f t="shared" si="0"/>
        <v>17753424.657534249</v>
      </c>
      <c r="Y16" s="2">
        <f t="shared" si="0"/>
        <v>23671232.87671233</v>
      </c>
      <c r="Z16" s="2">
        <f t="shared" si="0"/>
        <v>29589041.095890414</v>
      </c>
      <c r="AA16" s="2">
        <f t="shared" si="0"/>
        <v>26630136.98630137</v>
      </c>
    </row>
    <row r="19" spans="2:27" x14ac:dyDescent="0.45">
      <c r="B19" t="s">
        <v>54</v>
      </c>
      <c r="D19" s="2">
        <f>D16/D6*(365/12)</f>
        <v>90.000000000000014</v>
      </c>
      <c r="E19" s="2">
        <f t="shared" ref="E19:AA19" si="1">E16/E6*(365/12)</f>
        <v>90.000000000000014</v>
      </c>
      <c r="F19" s="2">
        <f t="shared" si="1"/>
        <v>90.000000000000014</v>
      </c>
      <c r="G19" s="2">
        <f t="shared" si="1"/>
        <v>90.000000000000014</v>
      </c>
      <c r="H19" s="2">
        <f t="shared" si="1"/>
        <v>90.000000000000014</v>
      </c>
      <c r="I19" s="2">
        <f t="shared" si="1"/>
        <v>90.000000000000014</v>
      </c>
      <c r="J19" s="2">
        <f t="shared" si="1"/>
        <v>90.000000000000014</v>
      </c>
      <c r="K19" s="2">
        <f t="shared" si="1"/>
        <v>90.000000000000014</v>
      </c>
      <c r="L19" s="2">
        <f t="shared" si="1"/>
        <v>90.000000000000014</v>
      </c>
      <c r="M19" s="2">
        <f t="shared" si="1"/>
        <v>90.000000000000014</v>
      </c>
      <c r="N19" s="2">
        <f t="shared" si="1"/>
        <v>90.000000000000014</v>
      </c>
      <c r="O19" s="2">
        <f t="shared" si="1"/>
        <v>90.000000000000014</v>
      </c>
      <c r="P19" s="2">
        <f t="shared" si="1"/>
        <v>90.000000000000014</v>
      </c>
      <c r="Q19" s="2">
        <f t="shared" si="1"/>
        <v>90.000000000000014</v>
      </c>
      <c r="R19" s="2">
        <f t="shared" si="1"/>
        <v>90.000000000000014</v>
      </c>
      <c r="S19" s="2">
        <f t="shared" si="1"/>
        <v>90.000000000000014</v>
      </c>
      <c r="T19" s="2">
        <f t="shared" si="1"/>
        <v>90.000000000000014</v>
      </c>
      <c r="U19" s="2">
        <f t="shared" si="1"/>
        <v>90.000000000000014</v>
      </c>
      <c r="V19" s="2">
        <f t="shared" si="1"/>
        <v>90.000000000000014</v>
      </c>
      <c r="W19" s="2">
        <f t="shared" si="1"/>
        <v>90.000000000000014</v>
      </c>
      <c r="X19" s="2">
        <f t="shared" si="1"/>
        <v>90.000000000000014</v>
      </c>
      <c r="Y19" s="2">
        <f t="shared" si="1"/>
        <v>90.000000000000014</v>
      </c>
      <c r="Z19" s="2">
        <f t="shared" si="1"/>
        <v>90.000000000000014</v>
      </c>
      <c r="AA19" s="2">
        <f t="shared" si="1"/>
        <v>90</v>
      </c>
    </row>
    <row r="22" spans="2:27" x14ac:dyDescent="0.45">
      <c r="B22" s="11" t="s">
        <v>31</v>
      </c>
    </row>
    <row r="24" spans="2:27" x14ac:dyDescent="0.45">
      <c r="B24" s="19" t="s">
        <v>45</v>
      </c>
    </row>
    <row r="25" spans="2:27" x14ac:dyDescent="0.45">
      <c r="B25" s="18" t="s">
        <v>44</v>
      </c>
      <c r="E25" s="3">
        <f>E16-D16</f>
        <v>2958904.1095890412</v>
      </c>
      <c r="F25" s="3">
        <f>F16-E16</f>
        <v>2958904.1095890421</v>
      </c>
      <c r="G25" s="3">
        <f t="shared" ref="G25:AA25" si="2">G16-F16</f>
        <v>2958904.1095890403</v>
      </c>
      <c r="H25" s="3">
        <f t="shared" si="2"/>
        <v>-2958904.1095890403</v>
      </c>
      <c r="I25" s="3">
        <f t="shared" si="2"/>
        <v>-2958904.1095890421</v>
      </c>
      <c r="J25" s="3">
        <f t="shared" si="2"/>
        <v>0</v>
      </c>
      <c r="K25" s="3">
        <f t="shared" si="2"/>
        <v>2958904.1095890421</v>
      </c>
      <c r="L25" s="3">
        <f t="shared" si="2"/>
        <v>2958904.1095890403</v>
      </c>
      <c r="M25" s="3">
        <f t="shared" si="2"/>
        <v>5917808.2191780843</v>
      </c>
      <c r="N25" s="3">
        <f t="shared" si="2"/>
        <v>5917808.2191780806</v>
      </c>
      <c r="O25" s="3">
        <f t="shared" si="2"/>
        <v>-2958904.1095890403</v>
      </c>
      <c r="P25" s="3">
        <f t="shared" si="2"/>
        <v>-11835616.438356165</v>
      </c>
      <c r="Q25" s="3">
        <f t="shared" si="2"/>
        <v>2958904.1095890403</v>
      </c>
      <c r="R25" s="3">
        <f t="shared" si="2"/>
        <v>2958904.1095890421</v>
      </c>
      <c r="S25" s="3">
        <f t="shared" si="2"/>
        <v>0</v>
      </c>
      <c r="T25" s="3">
        <f t="shared" si="2"/>
        <v>-2958904.1095890421</v>
      </c>
      <c r="U25" s="3">
        <f t="shared" si="2"/>
        <v>-2958904.1095890403</v>
      </c>
      <c r="V25" s="3">
        <f t="shared" si="2"/>
        <v>2958904.1095890403</v>
      </c>
      <c r="W25" s="3">
        <f t="shared" si="2"/>
        <v>2958904.1095890421</v>
      </c>
      <c r="X25" s="3">
        <f t="shared" si="2"/>
        <v>2958904.1095890421</v>
      </c>
      <c r="Y25" s="3">
        <f t="shared" si="2"/>
        <v>5917808.2191780806</v>
      </c>
      <c r="Z25" s="3">
        <f t="shared" si="2"/>
        <v>5917808.2191780843</v>
      </c>
      <c r="AA25" s="3">
        <f t="shared" si="2"/>
        <v>-2958904.109589044</v>
      </c>
    </row>
    <row r="31" spans="2:27" x14ac:dyDescent="0.45">
      <c r="E31" s="2"/>
      <c r="G31" s="2"/>
    </row>
    <row r="32" spans="2:27" x14ac:dyDescent="0.45">
      <c r="E32" s="2"/>
      <c r="G32" s="2"/>
    </row>
    <row r="33" spans="5:7" x14ac:dyDescent="0.45">
      <c r="E33" s="2"/>
      <c r="G33" s="2"/>
    </row>
    <row r="34" spans="5:7" x14ac:dyDescent="0.45">
      <c r="E34" s="2"/>
      <c r="G34" s="2"/>
    </row>
    <row r="35" spans="5:7" x14ac:dyDescent="0.45">
      <c r="E35" s="2"/>
      <c r="G35" s="2"/>
    </row>
    <row r="36" spans="5:7" x14ac:dyDescent="0.45">
      <c r="E36" s="2"/>
      <c r="G36" s="2"/>
    </row>
    <row r="37" spans="5:7" x14ac:dyDescent="0.45">
      <c r="E37" s="2"/>
      <c r="G37" s="2"/>
    </row>
    <row r="38" spans="5:7" x14ac:dyDescent="0.45">
      <c r="E38" s="2"/>
      <c r="G38" s="2"/>
    </row>
    <row r="39" spans="5:7" x14ac:dyDescent="0.45">
      <c r="E39" s="2"/>
      <c r="G39" s="2"/>
    </row>
    <row r="40" spans="5:7" x14ac:dyDescent="0.45">
      <c r="E40" s="2"/>
      <c r="G40" s="2"/>
    </row>
    <row r="41" spans="5:7" x14ac:dyDescent="0.45">
      <c r="E41" s="2"/>
      <c r="G41" s="2"/>
    </row>
    <row r="42" spans="5:7" x14ac:dyDescent="0.45">
      <c r="E42" s="2"/>
      <c r="G42" s="2"/>
    </row>
    <row r="43" spans="5:7" x14ac:dyDescent="0.45">
      <c r="E43" s="2"/>
      <c r="G43" s="2"/>
    </row>
    <row r="44" spans="5:7" x14ac:dyDescent="0.45">
      <c r="E44" s="2"/>
      <c r="G44" s="2"/>
    </row>
    <row r="45" spans="5:7" x14ac:dyDescent="0.45">
      <c r="E45" s="2"/>
      <c r="G45" s="2"/>
    </row>
    <row r="46" spans="5:7" x14ac:dyDescent="0.45">
      <c r="E46" s="2"/>
      <c r="G46" s="2"/>
    </row>
    <row r="47" spans="5:7" x14ac:dyDescent="0.45">
      <c r="E47" s="2"/>
      <c r="G47" s="2"/>
    </row>
    <row r="48" spans="5:7" x14ac:dyDescent="0.45">
      <c r="E48" s="2"/>
      <c r="G48" s="2"/>
    </row>
    <row r="49" spans="5:7" x14ac:dyDescent="0.45">
      <c r="E49" s="2"/>
      <c r="G49" s="2"/>
    </row>
    <row r="50" spans="5:7" x14ac:dyDescent="0.45">
      <c r="E50" s="2"/>
      <c r="G50" s="2"/>
    </row>
    <row r="51" spans="5:7" x14ac:dyDescent="0.45">
      <c r="E51" s="2"/>
      <c r="G51" s="2"/>
    </row>
    <row r="52" spans="5:7" x14ac:dyDescent="0.45">
      <c r="E52" s="2"/>
      <c r="G52" s="2"/>
    </row>
    <row r="53" spans="5:7" x14ac:dyDescent="0.45">
      <c r="E53" s="2"/>
      <c r="G53" s="2"/>
    </row>
    <row r="54" spans="5:7" x14ac:dyDescent="0.45">
      <c r="E54" s="2"/>
      <c r="G54" s="2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6ED94-3800-4DE4-AAE1-91C78ECC1397}">
  <dimension ref="B2:AA36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/>
    </sheetView>
  </sheetViews>
  <sheetFormatPr defaultRowHeight="14.25" x14ac:dyDescent="0.45"/>
  <cols>
    <col min="1" max="1" width="2.6640625" customWidth="1"/>
    <col min="2" max="2" width="37.265625" bestFit="1" customWidth="1"/>
    <col min="3" max="3" width="10.33203125" customWidth="1"/>
    <col min="4" max="27" width="12.6640625" customWidth="1"/>
  </cols>
  <sheetData>
    <row r="2" spans="2:27" x14ac:dyDescent="0.45">
      <c r="B2" s="25" t="s">
        <v>40</v>
      </c>
      <c r="D2" t="s">
        <v>0</v>
      </c>
      <c r="E2" t="s">
        <v>1</v>
      </c>
      <c r="F2" t="s">
        <v>2</v>
      </c>
      <c r="G2" t="s">
        <v>3</v>
      </c>
      <c r="H2" t="s">
        <v>4</v>
      </c>
      <c r="I2" t="s">
        <v>5</v>
      </c>
      <c r="J2" t="s">
        <v>6</v>
      </c>
      <c r="K2" t="s">
        <v>7</v>
      </c>
      <c r="L2" t="s">
        <v>8</v>
      </c>
      <c r="M2" t="s">
        <v>9</v>
      </c>
      <c r="N2" t="s">
        <v>10</v>
      </c>
      <c r="O2" t="s">
        <v>11</v>
      </c>
      <c r="P2" t="s">
        <v>12</v>
      </c>
      <c r="Q2" t="s">
        <v>13</v>
      </c>
      <c r="R2" t="s">
        <v>14</v>
      </c>
      <c r="S2" t="s">
        <v>15</v>
      </c>
      <c r="T2" t="s">
        <v>16</v>
      </c>
      <c r="U2" t="s">
        <v>17</v>
      </c>
      <c r="V2" t="s">
        <v>18</v>
      </c>
      <c r="W2" t="s">
        <v>19</v>
      </c>
      <c r="X2" t="s">
        <v>20</v>
      </c>
      <c r="Y2" t="s">
        <v>21</v>
      </c>
      <c r="Z2" t="s">
        <v>22</v>
      </c>
      <c r="AA2" t="s">
        <v>23</v>
      </c>
    </row>
    <row r="4" spans="2:27" x14ac:dyDescent="0.45">
      <c r="B4" s="11" t="s">
        <v>24</v>
      </c>
    </row>
    <row r="6" spans="2:27" x14ac:dyDescent="0.45">
      <c r="B6" t="s">
        <v>25</v>
      </c>
      <c r="D6" s="6">
        <f>'Method 1'!D6</f>
        <v>1000000</v>
      </c>
      <c r="E6" s="6">
        <f>'Method 1'!E6</f>
        <v>2000000</v>
      </c>
      <c r="F6" s="6">
        <f>'Method 1'!F6</f>
        <v>3000000</v>
      </c>
      <c r="G6" s="6">
        <f>'Method 1'!G6</f>
        <v>4000000</v>
      </c>
      <c r="H6" s="6">
        <f>'Method 1'!H6</f>
        <v>3000000</v>
      </c>
      <c r="I6" s="6">
        <f>'Method 1'!I6</f>
        <v>2000000</v>
      </c>
      <c r="J6" s="6">
        <f>'Method 1'!J6</f>
        <v>2000000</v>
      </c>
      <c r="K6" s="6">
        <f>'Method 1'!K6</f>
        <v>3000000</v>
      </c>
      <c r="L6" s="6">
        <f>'Method 1'!L6</f>
        <v>4000000</v>
      </c>
      <c r="M6" s="6">
        <f>'Method 1'!M6</f>
        <v>6000000</v>
      </c>
      <c r="N6" s="6">
        <f>'Method 1'!N6</f>
        <v>8000000</v>
      </c>
      <c r="O6" s="6">
        <f>'Method 1'!O6</f>
        <v>7000000</v>
      </c>
      <c r="P6" s="6">
        <f>'Method 1'!P6</f>
        <v>3000000</v>
      </c>
      <c r="Q6" s="6">
        <f>'Method 1'!Q6</f>
        <v>4000000</v>
      </c>
      <c r="R6" s="6">
        <f>'Method 1'!R6</f>
        <v>5000000</v>
      </c>
      <c r="S6" s="6">
        <f>'Method 1'!S6</f>
        <v>5000000</v>
      </c>
      <c r="T6" s="6">
        <f>'Method 1'!T6</f>
        <v>4000000</v>
      </c>
      <c r="U6" s="6">
        <f>'Method 1'!U6</f>
        <v>3000000</v>
      </c>
      <c r="V6" s="6">
        <f>'Method 1'!V6</f>
        <v>4000000</v>
      </c>
      <c r="W6" s="6">
        <f>'Method 1'!W6</f>
        <v>5000000</v>
      </c>
      <c r="X6" s="6">
        <f>'Method 1'!X6</f>
        <v>6000000</v>
      </c>
      <c r="Y6" s="6">
        <f>'Method 1'!Y6</f>
        <v>8000000</v>
      </c>
      <c r="Z6" s="6">
        <f>'Method 1'!Z6</f>
        <v>10000000</v>
      </c>
      <c r="AA6" s="6">
        <f>'Method 1'!AA6</f>
        <v>9000000</v>
      </c>
    </row>
    <row r="9" spans="2:27" x14ac:dyDescent="0.45">
      <c r="B9" s="11" t="s">
        <v>26</v>
      </c>
    </row>
    <row r="11" spans="2:27" x14ac:dyDescent="0.45">
      <c r="B11" t="s">
        <v>27</v>
      </c>
      <c r="D11" s="16">
        <v>90</v>
      </c>
      <c r="E11" s="16">
        <v>90</v>
      </c>
      <c r="F11" s="16">
        <v>90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2:27" x14ac:dyDescent="0.45">
      <c r="B12" t="s">
        <v>43</v>
      </c>
      <c r="D12" s="22">
        <f>D6*12/(365/D11)</f>
        <v>2958904.1095890412</v>
      </c>
      <c r="E12" s="22">
        <f t="shared" ref="E12:F12" si="0">E6*12/(365/E11)</f>
        <v>5917808.2191780824</v>
      </c>
      <c r="F12" s="22">
        <f t="shared" si="0"/>
        <v>8876712.3287671246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2:27" x14ac:dyDescent="0.45"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2:27" x14ac:dyDescent="0.45">
      <c r="B14" s="24" t="s">
        <v>38</v>
      </c>
      <c r="C14" s="21" t="s">
        <v>37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2:27" x14ac:dyDescent="0.45">
      <c r="B15" s="18" t="s">
        <v>32</v>
      </c>
      <c r="C15" s="4">
        <v>0</v>
      </c>
      <c r="D15" s="6"/>
      <c r="E15" s="7">
        <f t="shared" ref="E15:AA15" si="1">D$6*$C$15</f>
        <v>0</v>
      </c>
      <c r="F15" s="6">
        <f t="shared" si="1"/>
        <v>0</v>
      </c>
      <c r="G15" s="6">
        <f t="shared" si="1"/>
        <v>0</v>
      </c>
      <c r="H15" s="6">
        <f t="shared" si="1"/>
        <v>0</v>
      </c>
      <c r="I15" s="6">
        <f t="shared" si="1"/>
        <v>0</v>
      </c>
      <c r="J15" s="6">
        <f t="shared" si="1"/>
        <v>0</v>
      </c>
      <c r="K15" s="6">
        <f t="shared" si="1"/>
        <v>0</v>
      </c>
      <c r="L15" s="6">
        <f t="shared" si="1"/>
        <v>0</v>
      </c>
      <c r="M15" s="6">
        <f t="shared" si="1"/>
        <v>0</v>
      </c>
      <c r="N15" s="6">
        <f t="shared" si="1"/>
        <v>0</v>
      </c>
      <c r="O15" s="6">
        <f t="shared" si="1"/>
        <v>0</v>
      </c>
      <c r="P15" s="6">
        <f t="shared" si="1"/>
        <v>0</v>
      </c>
      <c r="Q15" s="6">
        <f t="shared" si="1"/>
        <v>0</v>
      </c>
      <c r="R15" s="6">
        <f t="shared" si="1"/>
        <v>0</v>
      </c>
      <c r="S15" s="6">
        <f t="shared" si="1"/>
        <v>0</v>
      </c>
      <c r="T15" s="6">
        <f t="shared" si="1"/>
        <v>0</v>
      </c>
      <c r="U15" s="6">
        <f t="shared" si="1"/>
        <v>0</v>
      </c>
      <c r="V15" s="6">
        <f t="shared" si="1"/>
        <v>0</v>
      </c>
      <c r="W15" s="6">
        <f t="shared" si="1"/>
        <v>0</v>
      </c>
      <c r="X15" s="6">
        <f t="shared" si="1"/>
        <v>0</v>
      </c>
      <c r="Y15" s="6">
        <f t="shared" si="1"/>
        <v>0</v>
      </c>
      <c r="Z15" s="6">
        <f t="shared" si="1"/>
        <v>0</v>
      </c>
      <c r="AA15" s="6">
        <f t="shared" si="1"/>
        <v>0</v>
      </c>
    </row>
    <row r="16" spans="2:27" x14ac:dyDescent="0.45">
      <c r="B16" s="18" t="s">
        <v>33</v>
      </c>
      <c r="C16" s="4">
        <v>0.25</v>
      </c>
      <c r="D16" s="6"/>
      <c r="E16" s="6"/>
      <c r="F16" s="7">
        <f t="shared" ref="F16:AA16" si="2">D$6*$C$16</f>
        <v>250000</v>
      </c>
      <c r="G16" s="6">
        <f t="shared" si="2"/>
        <v>500000</v>
      </c>
      <c r="H16" s="6">
        <f t="shared" si="2"/>
        <v>750000</v>
      </c>
      <c r="I16" s="6">
        <f t="shared" si="2"/>
        <v>1000000</v>
      </c>
      <c r="J16" s="6">
        <f t="shared" si="2"/>
        <v>750000</v>
      </c>
      <c r="K16" s="6">
        <f t="shared" si="2"/>
        <v>500000</v>
      </c>
      <c r="L16" s="6">
        <f t="shared" si="2"/>
        <v>500000</v>
      </c>
      <c r="M16" s="6">
        <f t="shared" si="2"/>
        <v>750000</v>
      </c>
      <c r="N16" s="6">
        <f t="shared" si="2"/>
        <v>1000000</v>
      </c>
      <c r="O16" s="6">
        <f t="shared" si="2"/>
        <v>1500000</v>
      </c>
      <c r="P16" s="6">
        <f t="shared" si="2"/>
        <v>2000000</v>
      </c>
      <c r="Q16" s="6">
        <f t="shared" si="2"/>
        <v>1750000</v>
      </c>
      <c r="R16" s="6">
        <f t="shared" si="2"/>
        <v>750000</v>
      </c>
      <c r="S16" s="6">
        <f t="shared" si="2"/>
        <v>1000000</v>
      </c>
      <c r="T16" s="6">
        <f t="shared" si="2"/>
        <v>1250000</v>
      </c>
      <c r="U16" s="6">
        <f t="shared" si="2"/>
        <v>1250000</v>
      </c>
      <c r="V16" s="6">
        <f t="shared" si="2"/>
        <v>1000000</v>
      </c>
      <c r="W16" s="6">
        <f t="shared" si="2"/>
        <v>750000</v>
      </c>
      <c r="X16" s="6">
        <f t="shared" si="2"/>
        <v>1000000</v>
      </c>
      <c r="Y16" s="6">
        <f t="shared" si="2"/>
        <v>1250000</v>
      </c>
      <c r="Z16" s="6">
        <f t="shared" si="2"/>
        <v>1500000</v>
      </c>
      <c r="AA16" s="6">
        <f t="shared" si="2"/>
        <v>2000000</v>
      </c>
    </row>
    <row r="17" spans="2:27" x14ac:dyDescent="0.45">
      <c r="B17" s="18" t="s">
        <v>34</v>
      </c>
      <c r="C17" s="4">
        <v>0.5</v>
      </c>
      <c r="D17" s="6"/>
      <c r="E17" s="6"/>
      <c r="F17" s="6"/>
      <c r="G17" s="7">
        <f t="shared" ref="G17:AA17" si="3">D$6*$C$17</f>
        <v>500000</v>
      </c>
      <c r="H17" s="6">
        <f t="shared" si="3"/>
        <v>1000000</v>
      </c>
      <c r="I17" s="6">
        <f t="shared" si="3"/>
        <v>1500000</v>
      </c>
      <c r="J17" s="6">
        <f t="shared" si="3"/>
        <v>2000000</v>
      </c>
      <c r="K17" s="6">
        <f t="shared" si="3"/>
        <v>1500000</v>
      </c>
      <c r="L17" s="6">
        <f t="shared" si="3"/>
        <v>1000000</v>
      </c>
      <c r="M17" s="6">
        <f t="shared" si="3"/>
        <v>1000000</v>
      </c>
      <c r="N17" s="6">
        <f t="shared" si="3"/>
        <v>1500000</v>
      </c>
      <c r="O17" s="6">
        <f t="shared" si="3"/>
        <v>2000000</v>
      </c>
      <c r="P17" s="6">
        <f t="shared" si="3"/>
        <v>3000000</v>
      </c>
      <c r="Q17" s="6">
        <f t="shared" si="3"/>
        <v>4000000</v>
      </c>
      <c r="R17" s="6">
        <f t="shared" si="3"/>
        <v>3500000</v>
      </c>
      <c r="S17" s="6">
        <f t="shared" si="3"/>
        <v>1500000</v>
      </c>
      <c r="T17" s="6">
        <f t="shared" si="3"/>
        <v>2000000</v>
      </c>
      <c r="U17" s="6">
        <f t="shared" si="3"/>
        <v>2500000</v>
      </c>
      <c r="V17" s="6">
        <f t="shared" si="3"/>
        <v>2500000</v>
      </c>
      <c r="W17" s="6">
        <f t="shared" si="3"/>
        <v>2000000</v>
      </c>
      <c r="X17" s="6">
        <f t="shared" si="3"/>
        <v>1500000</v>
      </c>
      <c r="Y17" s="6">
        <f t="shared" si="3"/>
        <v>2000000</v>
      </c>
      <c r="Z17" s="6">
        <f t="shared" si="3"/>
        <v>2500000</v>
      </c>
      <c r="AA17" s="6">
        <f t="shared" si="3"/>
        <v>3000000</v>
      </c>
    </row>
    <row r="18" spans="2:27" x14ac:dyDescent="0.45">
      <c r="B18" s="18" t="s">
        <v>35</v>
      </c>
      <c r="C18" s="4">
        <v>0.25</v>
      </c>
      <c r="D18" s="6"/>
      <c r="E18" s="6"/>
      <c r="F18" s="6"/>
      <c r="G18" s="6"/>
      <c r="H18" s="7">
        <f t="shared" ref="H18:AA18" si="4">D$6*$C$18</f>
        <v>250000</v>
      </c>
      <c r="I18" s="6">
        <f t="shared" si="4"/>
        <v>500000</v>
      </c>
      <c r="J18" s="6">
        <f t="shared" si="4"/>
        <v>750000</v>
      </c>
      <c r="K18" s="6">
        <f t="shared" si="4"/>
        <v>1000000</v>
      </c>
      <c r="L18" s="6">
        <f t="shared" si="4"/>
        <v>750000</v>
      </c>
      <c r="M18" s="6">
        <f t="shared" si="4"/>
        <v>500000</v>
      </c>
      <c r="N18" s="6">
        <f t="shared" si="4"/>
        <v>500000</v>
      </c>
      <c r="O18" s="6">
        <f t="shared" si="4"/>
        <v>750000</v>
      </c>
      <c r="P18" s="6">
        <f t="shared" si="4"/>
        <v>1000000</v>
      </c>
      <c r="Q18" s="6">
        <f t="shared" si="4"/>
        <v>1500000</v>
      </c>
      <c r="R18" s="6">
        <f t="shared" si="4"/>
        <v>2000000</v>
      </c>
      <c r="S18" s="6">
        <f t="shared" si="4"/>
        <v>1750000</v>
      </c>
      <c r="T18" s="6">
        <f t="shared" si="4"/>
        <v>750000</v>
      </c>
      <c r="U18" s="6">
        <f t="shared" si="4"/>
        <v>1000000</v>
      </c>
      <c r="V18" s="6">
        <f t="shared" si="4"/>
        <v>1250000</v>
      </c>
      <c r="W18" s="6">
        <f t="shared" si="4"/>
        <v>1250000</v>
      </c>
      <c r="X18" s="6">
        <f t="shared" si="4"/>
        <v>1000000</v>
      </c>
      <c r="Y18" s="6">
        <f t="shared" si="4"/>
        <v>750000</v>
      </c>
      <c r="Z18" s="6">
        <f t="shared" si="4"/>
        <v>1000000</v>
      </c>
      <c r="AA18" s="6">
        <f t="shared" si="4"/>
        <v>1250000</v>
      </c>
    </row>
    <row r="19" spans="2:27" x14ac:dyDescent="0.45">
      <c r="B19" s="20" t="s">
        <v>36</v>
      </c>
      <c r="C19" s="26">
        <v>0</v>
      </c>
      <c r="D19" s="9"/>
      <c r="E19" s="9"/>
      <c r="F19" s="9"/>
      <c r="G19" s="9"/>
      <c r="H19" s="9"/>
      <c r="I19" s="10">
        <f t="shared" ref="I19:AA19" si="5">D$6*$C$19</f>
        <v>0</v>
      </c>
      <c r="J19" s="9">
        <f t="shared" si="5"/>
        <v>0</v>
      </c>
      <c r="K19" s="9">
        <f t="shared" si="5"/>
        <v>0</v>
      </c>
      <c r="L19" s="9">
        <f t="shared" si="5"/>
        <v>0</v>
      </c>
      <c r="M19" s="9">
        <f t="shared" si="5"/>
        <v>0</v>
      </c>
      <c r="N19" s="9">
        <f t="shared" si="5"/>
        <v>0</v>
      </c>
      <c r="O19" s="9">
        <f t="shared" si="5"/>
        <v>0</v>
      </c>
      <c r="P19" s="9">
        <f t="shared" si="5"/>
        <v>0</v>
      </c>
      <c r="Q19" s="9">
        <f t="shared" si="5"/>
        <v>0</v>
      </c>
      <c r="R19" s="9">
        <f t="shared" si="5"/>
        <v>0</v>
      </c>
      <c r="S19" s="9">
        <f t="shared" si="5"/>
        <v>0</v>
      </c>
      <c r="T19" s="9">
        <f t="shared" si="5"/>
        <v>0</v>
      </c>
      <c r="U19" s="9">
        <f t="shared" si="5"/>
        <v>0</v>
      </c>
      <c r="V19" s="9">
        <f t="shared" si="5"/>
        <v>0</v>
      </c>
      <c r="W19" s="9">
        <f t="shared" si="5"/>
        <v>0</v>
      </c>
      <c r="X19" s="9">
        <f t="shared" si="5"/>
        <v>0</v>
      </c>
      <c r="Y19" s="9">
        <f t="shared" si="5"/>
        <v>0</v>
      </c>
      <c r="Z19" s="9">
        <f t="shared" si="5"/>
        <v>0</v>
      </c>
      <c r="AA19" s="9">
        <f t="shared" si="5"/>
        <v>0</v>
      </c>
    </row>
    <row r="20" spans="2:27" x14ac:dyDescent="0.45">
      <c r="B20" t="s">
        <v>39</v>
      </c>
      <c r="C20" s="27">
        <f>SUM(C15:C19)</f>
        <v>1</v>
      </c>
      <c r="D20" s="5">
        <f t="shared" ref="D20:AA20" si="6">D6-SUM(D15:D19)</f>
        <v>1000000</v>
      </c>
      <c r="E20" s="5">
        <f t="shared" si="6"/>
        <v>2000000</v>
      </c>
      <c r="F20" s="5">
        <f t="shared" si="6"/>
        <v>2750000</v>
      </c>
      <c r="G20" s="5">
        <f t="shared" si="6"/>
        <v>3000000</v>
      </c>
      <c r="H20" s="5">
        <f t="shared" si="6"/>
        <v>1000000</v>
      </c>
      <c r="I20" s="5">
        <f t="shared" si="6"/>
        <v>-1000000</v>
      </c>
      <c r="J20" s="5">
        <f t="shared" si="6"/>
        <v>-1500000</v>
      </c>
      <c r="K20" s="5">
        <f t="shared" si="6"/>
        <v>0</v>
      </c>
      <c r="L20" s="5">
        <f t="shared" si="6"/>
        <v>1750000</v>
      </c>
      <c r="M20" s="5">
        <f t="shared" si="6"/>
        <v>3750000</v>
      </c>
      <c r="N20" s="5">
        <f t="shared" si="6"/>
        <v>5000000</v>
      </c>
      <c r="O20" s="5">
        <f t="shared" si="6"/>
        <v>2750000</v>
      </c>
      <c r="P20" s="5">
        <f t="shared" si="6"/>
        <v>-3000000</v>
      </c>
      <c r="Q20" s="5">
        <f t="shared" si="6"/>
        <v>-3250000</v>
      </c>
      <c r="R20" s="5">
        <f t="shared" si="6"/>
        <v>-1250000</v>
      </c>
      <c r="S20" s="5">
        <f t="shared" si="6"/>
        <v>750000</v>
      </c>
      <c r="T20" s="5">
        <f t="shared" si="6"/>
        <v>0</v>
      </c>
      <c r="U20" s="5">
        <f t="shared" si="6"/>
        <v>-1750000</v>
      </c>
      <c r="V20" s="5">
        <f t="shared" si="6"/>
        <v>-750000</v>
      </c>
      <c r="W20" s="5">
        <f t="shared" si="6"/>
        <v>1000000</v>
      </c>
      <c r="X20" s="5">
        <f t="shared" si="6"/>
        <v>2500000</v>
      </c>
      <c r="Y20" s="5">
        <f t="shared" si="6"/>
        <v>4000000</v>
      </c>
      <c r="Z20" s="5">
        <f t="shared" si="6"/>
        <v>5000000</v>
      </c>
      <c r="AA20" s="5">
        <f t="shared" si="6"/>
        <v>2750000</v>
      </c>
    </row>
    <row r="21" spans="2:27" x14ac:dyDescent="0.45"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2:27" x14ac:dyDescent="0.45"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5" spans="2:27" x14ac:dyDescent="0.45">
      <c r="B25" s="11" t="s">
        <v>28</v>
      </c>
    </row>
    <row r="27" spans="2:27" x14ac:dyDescent="0.45">
      <c r="B27" t="s">
        <v>30</v>
      </c>
      <c r="D27" s="15">
        <f>D12</f>
        <v>2958904.1095890412</v>
      </c>
      <c r="E27" s="15">
        <f>E12</f>
        <v>5917808.2191780824</v>
      </c>
      <c r="F27" s="15">
        <f>F12</f>
        <v>8876712.3287671246</v>
      </c>
      <c r="G27" s="2">
        <f>F27+G20</f>
        <v>11876712.328767125</v>
      </c>
      <c r="H27" s="2">
        <f t="shared" ref="H27:AA27" si="7">G27+H20</f>
        <v>12876712.328767125</v>
      </c>
      <c r="I27" s="2">
        <f t="shared" si="7"/>
        <v>11876712.328767125</v>
      </c>
      <c r="J27" s="2">
        <f t="shared" si="7"/>
        <v>10376712.328767125</v>
      </c>
      <c r="K27" s="2">
        <f t="shared" si="7"/>
        <v>10376712.328767125</v>
      </c>
      <c r="L27" s="2">
        <f t="shared" si="7"/>
        <v>12126712.328767125</v>
      </c>
      <c r="M27" s="2">
        <f t="shared" si="7"/>
        <v>15876712.328767125</v>
      </c>
      <c r="N27" s="2">
        <f t="shared" si="7"/>
        <v>20876712.328767125</v>
      </c>
      <c r="O27" s="2">
        <f t="shared" si="7"/>
        <v>23626712.328767125</v>
      </c>
      <c r="P27" s="2">
        <f t="shared" si="7"/>
        <v>20626712.328767125</v>
      </c>
      <c r="Q27" s="2">
        <f t="shared" si="7"/>
        <v>17376712.328767125</v>
      </c>
      <c r="R27" s="2">
        <f t="shared" si="7"/>
        <v>16126712.328767125</v>
      </c>
      <c r="S27" s="2">
        <f t="shared" si="7"/>
        <v>16876712.328767125</v>
      </c>
      <c r="T27" s="2">
        <f t="shared" si="7"/>
        <v>16876712.328767125</v>
      </c>
      <c r="U27" s="2">
        <f t="shared" si="7"/>
        <v>15126712.328767125</v>
      </c>
      <c r="V27" s="2">
        <f t="shared" si="7"/>
        <v>14376712.328767125</v>
      </c>
      <c r="W27" s="2">
        <f t="shared" si="7"/>
        <v>15376712.328767125</v>
      </c>
      <c r="X27" s="2">
        <f t="shared" si="7"/>
        <v>17876712.328767125</v>
      </c>
      <c r="Y27" s="2">
        <f t="shared" si="7"/>
        <v>21876712.328767125</v>
      </c>
      <c r="Z27" s="2">
        <f t="shared" si="7"/>
        <v>26876712.328767125</v>
      </c>
      <c r="AA27" s="2">
        <f t="shared" si="7"/>
        <v>29626712.328767125</v>
      </c>
    </row>
    <row r="30" spans="2:27" x14ac:dyDescent="0.45">
      <c r="B30" t="s">
        <v>54</v>
      </c>
      <c r="D30" s="2">
        <f t="shared" ref="D30:AA30" si="8">D27/D6*(365/12)</f>
        <v>90.000000000000014</v>
      </c>
      <c r="E30" s="2">
        <f t="shared" si="8"/>
        <v>90.000000000000014</v>
      </c>
      <c r="F30" s="2">
        <f t="shared" si="8"/>
        <v>90.000000000000014</v>
      </c>
      <c r="G30" s="2">
        <f t="shared" si="8"/>
        <v>90.312500000000014</v>
      </c>
      <c r="H30" s="2">
        <f t="shared" si="8"/>
        <v>130.55555555555557</v>
      </c>
      <c r="I30" s="2">
        <f t="shared" si="8"/>
        <v>180.62500000000003</v>
      </c>
      <c r="J30" s="2">
        <f t="shared" si="8"/>
        <v>157.81250000000003</v>
      </c>
      <c r="K30" s="2">
        <f t="shared" si="8"/>
        <v>105.20833333333334</v>
      </c>
      <c r="L30" s="2">
        <f t="shared" si="8"/>
        <v>92.213541666666686</v>
      </c>
      <c r="M30" s="2">
        <f t="shared" si="8"/>
        <v>80.486111111111114</v>
      </c>
      <c r="N30" s="2">
        <f t="shared" si="8"/>
        <v>79.375</v>
      </c>
      <c r="O30" s="2">
        <f t="shared" si="8"/>
        <v>102.66369047619048</v>
      </c>
      <c r="P30" s="2">
        <f t="shared" si="8"/>
        <v>209.13194444444446</v>
      </c>
      <c r="Q30" s="2">
        <f t="shared" si="8"/>
        <v>132.13541666666669</v>
      </c>
      <c r="R30" s="2">
        <f t="shared" si="8"/>
        <v>98.104166666666686</v>
      </c>
      <c r="S30" s="2">
        <f t="shared" si="8"/>
        <v>102.66666666666669</v>
      </c>
      <c r="T30" s="2">
        <f t="shared" si="8"/>
        <v>128.33333333333334</v>
      </c>
      <c r="U30" s="2">
        <f t="shared" si="8"/>
        <v>153.36805555555557</v>
      </c>
      <c r="V30" s="2">
        <f t="shared" si="8"/>
        <v>109.32291666666669</v>
      </c>
      <c r="W30" s="2">
        <f t="shared" si="8"/>
        <v>93.541666666666671</v>
      </c>
      <c r="X30" s="2">
        <f t="shared" si="8"/>
        <v>90.625000000000014</v>
      </c>
      <c r="Y30" s="2">
        <f t="shared" si="8"/>
        <v>83.177083333333343</v>
      </c>
      <c r="Z30" s="2">
        <f t="shared" si="8"/>
        <v>81.750000000000014</v>
      </c>
      <c r="AA30" s="2">
        <f t="shared" si="8"/>
        <v>100.12731481481482</v>
      </c>
    </row>
    <row r="33" spans="2:27" x14ac:dyDescent="0.45">
      <c r="B33" s="11" t="s">
        <v>31</v>
      </c>
    </row>
    <row r="35" spans="2:27" x14ac:dyDescent="0.45">
      <c r="B35" s="19" t="s">
        <v>45</v>
      </c>
    </row>
    <row r="36" spans="2:27" x14ac:dyDescent="0.45">
      <c r="B36" s="18" t="s">
        <v>44</v>
      </c>
      <c r="E36" s="3">
        <f>E27-D27</f>
        <v>2958904.1095890412</v>
      </c>
      <c r="F36" s="3">
        <f t="shared" ref="F36:AA36" si="9">F27-E27</f>
        <v>2958904.1095890421</v>
      </c>
      <c r="G36" s="3">
        <f t="shared" si="9"/>
        <v>3000000</v>
      </c>
      <c r="H36" s="3">
        <f t="shared" si="9"/>
        <v>1000000</v>
      </c>
      <c r="I36" s="3">
        <f t="shared" si="9"/>
        <v>-1000000</v>
      </c>
      <c r="J36" s="3">
        <f t="shared" si="9"/>
        <v>-1500000</v>
      </c>
      <c r="K36" s="3">
        <f t="shared" si="9"/>
        <v>0</v>
      </c>
      <c r="L36" s="3">
        <f t="shared" si="9"/>
        <v>1750000</v>
      </c>
      <c r="M36" s="3">
        <f t="shared" si="9"/>
        <v>3750000</v>
      </c>
      <c r="N36" s="3">
        <f t="shared" si="9"/>
        <v>5000000</v>
      </c>
      <c r="O36" s="3">
        <f t="shared" si="9"/>
        <v>2750000</v>
      </c>
      <c r="P36" s="3">
        <f t="shared" si="9"/>
        <v>-3000000</v>
      </c>
      <c r="Q36" s="3">
        <f t="shared" si="9"/>
        <v>-3250000</v>
      </c>
      <c r="R36" s="3">
        <f t="shared" si="9"/>
        <v>-1250000</v>
      </c>
      <c r="S36" s="3">
        <f t="shared" si="9"/>
        <v>750000</v>
      </c>
      <c r="T36" s="3">
        <f t="shared" si="9"/>
        <v>0</v>
      </c>
      <c r="U36" s="3">
        <f t="shared" si="9"/>
        <v>-1750000</v>
      </c>
      <c r="V36" s="3">
        <f t="shared" si="9"/>
        <v>-750000</v>
      </c>
      <c r="W36" s="3">
        <f t="shared" si="9"/>
        <v>1000000</v>
      </c>
      <c r="X36" s="3">
        <f t="shared" si="9"/>
        <v>2500000</v>
      </c>
      <c r="Y36" s="3">
        <f t="shared" si="9"/>
        <v>4000000</v>
      </c>
      <c r="Z36" s="3">
        <f t="shared" si="9"/>
        <v>5000000</v>
      </c>
      <c r="AA36" s="3">
        <f t="shared" si="9"/>
        <v>2750000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F301F-6911-414C-9D2C-9D3E5D6A2E2B}">
  <dimension ref="B2:Z29"/>
  <sheetViews>
    <sheetView zoomScale="80" zoomScaleNormal="80" workbookViewId="0">
      <pane xSplit="2" ySplit="2" topLeftCell="C3" activePane="bottomRight" state="frozen"/>
      <selection pane="topRight" activeCell="C1" sqref="C1"/>
      <selection pane="bottomLeft" activeCell="A3" sqref="A3"/>
      <selection pane="bottomRight"/>
    </sheetView>
  </sheetViews>
  <sheetFormatPr defaultRowHeight="14.25" x14ac:dyDescent="0.45"/>
  <cols>
    <col min="1" max="1" width="2.6640625" customWidth="1"/>
    <col min="2" max="2" width="21.9296875" customWidth="1"/>
    <col min="3" max="14" width="11.33203125" customWidth="1"/>
    <col min="15" max="15" width="12.06640625" bestFit="1" customWidth="1"/>
    <col min="16" max="26" width="11.33203125" customWidth="1"/>
  </cols>
  <sheetData>
    <row r="2" spans="2:26" x14ac:dyDescent="0.45">
      <c r="B2" s="25" t="s">
        <v>46</v>
      </c>
      <c r="C2" s="23" t="s">
        <v>0</v>
      </c>
      <c r="D2" s="23" t="s">
        <v>1</v>
      </c>
      <c r="E2" s="23" t="s">
        <v>2</v>
      </c>
      <c r="F2" s="23" t="s">
        <v>3</v>
      </c>
      <c r="G2" s="23" t="s">
        <v>4</v>
      </c>
      <c r="H2" s="23" t="s">
        <v>5</v>
      </c>
      <c r="I2" s="23" t="s">
        <v>6</v>
      </c>
      <c r="J2" s="23" t="s">
        <v>7</v>
      </c>
      <c r="K2" s="23" t="s">
        <v>8</v>
      </c>
      <c r="L2" s="23" t="s">
        <v>9</v>
      </c>
      <c r="M2" s="23" t="s">
        <v>10</v>
      </c>
      <c r="N2" s="23" t="s">
        <v>11</v>
      </c>
      <c r="O2" s="23" t="s">
        <v>12</v>
      </c>
      <c r="P2" s="23" t="s">
        <v>13</v>
      </c>
      <c r="Q2" s="23" t="s">
        <v>14</v>
      </c>
      <c r="R2" s="23" t="s">
        <v>15</v>
      </c>
      <c r="S2" s="23" t="s">
        <v>16</v>
      </c>
      <c r="T2" s="23" t="s">
        <v>17</v>
      </c>
      <c r="U2" s="23" t="s">
        <v>18</v>
      </c>
      <c r="V2" s="23" t="s">
        <v>19</v>
      </c>
      <c r="W2" s="23" t="s">
        <v>20</v>
      </c>
      <c r="X2" s="23" t="s">
        <v>21</v>
      </c>
      <c r="Y2" s="23" t="s">
        <v>22</v>
      </c>
      <c r="Z2" s="23" t="s">
        <v>23</v>
      </c>
    </row>
    <row r="4" spans="2:26" x14ac:dyDescent="0.45">
      <c r="B4" s="17" t="s">
        <v>29</v>
      </c>
    </row>
    <row r="6" spans="2:26" x14ac:dyDescent="0.45">
      <c r="B6" t="s">
        <v>25</v>
      </c>
      <c r="C6" s="2">
        <f>'Method 1'!D6</f>
        <v>1000000</v>
      </c>
      <c r="D6" s="2">
        <f>'Method 1'!E6</f>
        <v>2000000</v>
      </c>
      <c r="E6" s="2">
        <f>'Method 1'!F6</f>
        <v>3000000</v>
      </c>
      <c r="F6" s="2">
        <f>'Method 1'!G6</f>
        <v>4000000</v>
      </c>
      <c r="G6" s="2">
        <f>'Method 1'!H6</f>
        <v>3000000</v>
      </c>
      <c r="H6" s="2">
        <f>'Method 1'!I6</f>
        <v>2000000</v>
      </c>
      <c r="I6" s="2">
        <f>'Method 1'!J6</f>
        <v>2000000</v>
      </c>
      <c r="J6" s="2">
        <f>'Method 1'!K6</f>
        <v>3000000</v>
      </c>
      <c r="K6" s="2">
        <f>'Method 1'!L6</f>
        <v>4000000</v>
      </c>
      <c r="L6" s="2">
        <f>'Method 1'!M6</f>
        <v>6000000</v>
      </c>
      <c r="M6" s="2">
        <f>'Method 1'!N6</f>
        <v>8000000</v>
      </c>
      <c r="N6" s="2">
        <f>'Method 1'!O6</f>
        <v>7000000</v>
      </c>
      <c r="O6" s="2">
        <f>'Method 1'!P6</f>
        <v>3000000</v>
      </c>
      <c r="P6" s="2">
        <f>'Method 1'!Q6</f>
        <v>4000000</v>
      </c>
      <c r="Q6" s="2">
        <f>'Method 1'!R6</f>
        <v>5000000</v>
      </c>
      <c r="R6" s="2">
        <f>'Method 1'!S6</f>
        <v>5000000</v>
      </c>
      <c r="S6" s="2">
        <f>'Method 1'!T6</f>
        <v>4000000</v>
      </c>
      <c r="T6" s="2">
        <f>'Method 1'!U6</f>
        <v>3000000</v>
      </c>
      <c r="U6" s="2">
        <f>'Method 1'!V6</f>
        <v>4000000</v>
      </c>
      <c r="V6" s="2">
        <f>'Method 1'!W6</f>
        <v>5000000</v>
      </c>
      <c r="W6" s="2">
        <f>'Method 1'!X6</f>
        <v>6000000</v>
      </c>
      <c r="X6" s="2">
        <f>'Method 1'!Y6</f>
        <v>8000000</v>
      </c>
      <c r="Y6" s="2">
        <f>'Method 1'!Z6</f>
        <v>10000000</v>
      </c>
      <c r="Z6" s="2">
        <f>'Method 1'!AA6</f>
        <v>9000000</v>
      </c>
    </row>
    <row r="7" spans="2:26" x14ac:dyDescent="0.45">
      <c r="B7" t="s">
        <v>47</v>
      </c>
      <c r="C7" s="2">
        <f>'Method 1'!D16</f>
        <v>2958904.1095890412</v>
      </c>
      <c r="D7" s="2">
        <f>'Method 1'!E16</f>
        <v>5917808.2191780824</v>
      </c>
      <c r="E7" s="2">
        <f>'Method 1'!F16</f>
        <v>8876712.3287671246</v>
      </c>
      <c r="F7" s="2">
        <f>'Method 1'!G16</f>
        <v>11835616.438356165</v>
      </c>
      <c r="G7" s="2">
        <f>'Method 1'!H16</f>
        <v>8876712.3287671246</v>
      </c>
      <c r="H7" s="2">
        <f>'Method 1'!I16</f>
        <v>5917808.2191780824</v>
      </c>
      <c r="I7" s="2">
        <f>'Method 1'!J16</f>
        <v>5917808.2191780824</v>
      </c>
      <c r="J7" s="2">
        <f>'Method 1'!K16</f>
        <v>8876712.3287671246</v>
      </c>
      <c r="K7" s="2">
        <f>'Method 1'!L16</f>
        <v>11835616.438356165</v>
      </c>
      <c r="L7" s="2">
        <f>'Method 1'!M16</f>
        <v>17753424.657534249</v>
      </c>
      <c r="M7" s="2">
        <f>'Method 1'!N16</f>
        <v>23671232.87671233</v>
      </c>
      <c r="N7" s="2">
        <f>'Method 1'!O16</f>
        <v>20712328.767123289</v>
      </c>
      <c r="O7" s="2">
        <f>'Method 1'!P16</f>
        <v>8876712.3287671246</v>
      </c>
      <c r="P7" s="2">
        <f>'Method 1'!Q16</f>
        <v>11835616.438356165</v>
      </c>
      <c r="Q7" s="2">
        <f>'Method 1'!R16</f>
        <v>14794520.547945207</v>
      </c>
      <c r="R7" s="2">
        <f>'Method 1'!S16</f>
        <v>14794520.547945207</v>
      </c>
      <c r="S7" s="2">
        <f>'Method 1'!T16</f>
        <v>11835616.438356165</v>
      </c>
      <c r="T7" s="2">
        <f>'Method 1'!U16</f>
        <v>8876712.3287671246</v>
      </c>
      <c r="U7" s="2">
        <f>'Method 1'!V16</f>
        <v>11835616.438356165</v>
      </c>
      <c r="V7" s="2">
        <f>'Method 1'!W16</f>
        <v>14794520.547945207</v>
      </c>
      <c r="W7" s="2">
        <f>'Method 1'!X16</f>
        <v>17753424.657534249</v>
      </c>
      <c r="X7" s="2">
        <f>'Method 1'!Y16</f>
        <v>23671232.87671233</v>
      </c>
      <c r="Y7" s="2">
        <f>'Method 1'!Z16</f>
        <v>29589041.095890414</v>
      </c>
      <c r="Z7" s="2">
        <f>'Method 1'!AA16</f>
        <v>26630136.98630137</v>
      </c>
    </row>
    <row r="8" spans="2:26" x14ac:dyDescent="0.45">
      <c r="B8" t="s">
        <v>39</v>
      </c>
      <c r="C8" s="2"/>
      <c r="D8" s="2">
        <f>D7-C7</f>
        <v>2958904.1095890412</v>
      </c>
      <c r="E8" s="2">
        <f t="shared" ref="E8:Z8" si="0">E7-D7</f>
        <v>2958904.1095890421</v>
      </c>
      <c r="F8" s="2">
        <f t="shared" si="0"/>
        <v>2958904.1095890403</v>
      </c>
      <c r="G8" s="2">
        <f t="shared" si="0"/>
        <v>-2958904.1095890403</v>
      </c>
      <c r="H8" s="2">
        <f t="shared" si="0"/>
        <v>-2958904.1095890421</v>
      </c>
      <c r="I8" s="2">
        <f t="shared" si="0"/>
        <v>0</v>
      </c>
      <c r="J8" s="2">
        <f t="shared" si="0"/>
        <v>2958904.1095890421</v>
      </c>
      <c r="K8" s="2">
        <f t="shared" si="0"/>
        <v>2958904.1095890403</v>
      </c>
      <c r="L8" s="2">
        <f t="shared" si="0"/>
        <v>5917808.2191780843</v>
      </c>
      <c r="M8" s="2">
        <f t="shared" si="0"/>
        <v>5917808.2191780806</v>
      </c>
      <c r="N8" s="2">
        <f t="shared" si="0"/>
        <v>-2958904.1095890403</v>
      </c>
      <c r="O8" s="2">
        <f t="shared" si="0"/>
        <v>-11835616.438356165</v>
      </c>
      <c r="P8" s="2">
        <f t="shared" si="0"/>
        <v>2958904.1095890403</v>
      </c>
      <c r="Q8" s="2">
        <f t="shared" si="0"/>
        <v>2958904.1095890421</v>
      </c>
      <c r="R8" s="2">
        <f t="shared" si="0"/>
        <v>0</v>
      </c>
      <c r="S8" s="2">
        <f t="shared" si="0"/>
        <v>-2958904.1095890421</v>
      </c>
      <c r="T8" s="2">
        <f t="shared" si="0"/>
        <v>-2958904.1095890403</v>
      </c>
      <c r="U8" s="2">
        <f t="shared" si="0"/>
        <v>2958904.1095890403</v>
      </c>
      <c r="V8" s="2">
        <f t="shared" si="0"/>
        <v>2958904.1095890421</v>
      </c>
      <c r="W8" s="2">
        <f t="shared" si="0"/>
        <v>2958904.1095890421</v>
      </c>
      <c r="X8" s="2">
        <f t="shared" si="0"/>
        <v>5917808.2191780806</v>
      </c>
      <c r="Y8" s="2">
        <f t="shared" si="0"/>
        <v>5917808.2191780843</v>
      </c>
      <c r="Z8" s="2">
        <f t="shared" si="0"/>
        <v>-2958904.109589044</v>
      </c>
    </row>
    <row r="9" spans="2:26" x14ac:dyDescent="0.45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2:26" x14ac:dyDescent="0.45">
      <c r="B10" t="s">
        <v>48</v>
      </c>
      <c r="C10" s="2">
        <f>C7/(C6/(365/12))</f>
        <v>90.000000000000014</v>
      </c>
      <c r="D10" s="2">
        <f t="shared" ref="D10:N10" si="1">D7/(D6/(365/12))</f>
        <v>90.000000000000014</v>
      </c>
      <c r="E10" s="2">
        <f t="shared" si="1"/>
        <v>90.000000000000014</v>
      </c>
      <c r="F10" s="2">
        <f t="shared" si="1"/>
        <v>90.000000000000014</v>
      </c>
      <c r="G10" s="2">
        <f t="shared" si="1"/>
        <v>90.000000000000014</v>
      </c>
      <c r="H10" s="2">
        <f t="shared" si="1"/>
        <v>90.000000000000014</v>
      </c>
      <c r="I10" s="2">
        <f t="shared" si="1"/>
        <v>90.000000000000014</v>
      </c>
      <c r="J10" s="2">
        <f t="shared" si="1"/>
        <v>90.000000000000014</v>
      </c>
      <c r="K10" s="2">
        <f t="shared" si="1"/>
        <v>90.000000000000014</v>
      </c>
      <c r="L10" s="2">
        <f t="shared" si="1"/>
        <v>90.000000000000014</v>
      </c>
      <c r="M10" s="2">
        <f t="shared" si="1"/>
        <v>90.000000000000014</v>
      </c>
      <c r="N10" s="2">
        <f t="shared" si="1"/>
        <v>90.000000000000014</v>
      </c>
      <c r="O10" s="2">
        <f t="shared" ref="O10:Z10" si="2">O7/(O6/(365/12))</f>
        <v>90.000000000000014</v>
      </c>
      <c r="P10" s="2">
        <f t="shared" si="2"/>
        <v>90.000000000000014</v>
      </c>
      <c r="Q10" s="2">
        <f t="shared" si="2"/>
        <v>90</v>
      </c>
      <c r="R10" s="2">
        <f t="shared" si="2"/>
        <v>90</v>
      </c>
      <c r="S10" s="2">
        <f t="shared" si="2"/>
        <v>90.000000000000014</v>
      </c>
      <c r="T10" s="2">
        <f t="shared" si="2"/>
        <v>90.000000000000014</v>
      </c>
      <c r="U10" s="2">
        <f t="shared" si="2"/>
        <v>90.000000000000014</v>
      </c>
      <c r="V10" s="2">
        <f t="shared" si="2"/>
        <v>90</v>
      </c>
      <c r="W10" s="2">
        <f t="shared" si="2"/>
        <v>90.000000000000014</v>
      </c>
      <c r="X10" s="2">
        <f t="shared" si="2"/>
        <v>90.000000000000014</v>
      </c>
      <c r="Y10" s="2">
        <f t="shared" si="2"/>
        <v>90</v>
      </c>
      <c r="Z10" s="2">
        <f t="shared" si="2"/>
        <v>90.000000000000014</v>
      </c>
    </row>
    <row r="11" spans="2:26" x14ac:dyDescent="0.45">
      <c r="B11" t="s">
        <v>49</v>
      </c>
      <c r="C11" s="2"/>
      <c r="D11" s="2"/>
      <c r="E11" s="2">
        <f>E7/(SUM(C6:E6)/(365/4))</f>
        <v>135.00000000000003</v>
      </c>
      <c r="F11" s="2">
        <f t="shared" ref="F11:H11" si="3">F7/(SUM(D6:F6)/(365/4))</f>
        <v>120</v>
      </c>
      <c r="G11" s="2">
        <f t="shared" si="3"/>
        <v>81.000000000000014</v>
      </c>
      <c r="H11" s="2">
        <f t="shared" si="3"/>
        <v>60</v>
      </c>
      <c r="I11" s="2">
        <f t="shared" ref="I11" si="4">I7/(SUM(G6:I6)/(365/4))</f>
        <v>77.142857142857153</v>
      </c>
      <c r="J11" s="2">
        <f t="shared" ref="J11" si="5">J7/(SUM(H6:J6)/(365/4))</f>
        <v>115.71428571428574</v>
      </c>
      <c r="K11" s="2">
        <f t="shared" ref="K11" si="6">K7/(SUM(I6:K6)/(365/4))</f>
        <v>120</v>
      </c>
      <c r="L11" s="2">
        <f t="shared" ref="L11" si="7">L7/(SUM(J6:L6)/(365/4))</f>
        <v>124.61538461538463</v>
      </c>
      <c r="M11" s="2">
        <f t="shared" ref="M11" si="8">M7/(SUM(K6:M6)/(365/4))</f>
        <v>120</v>
      </c>
      <c r="N11" s="2">
        <f t="shared" ref="N11" si="9">N7/(SUM(L6:N6)/(365/4))</f>
        <v>90.000000000000014</v>
      </c>
      <c r="O11" s="2">
        <f t="shared" ref="O11" si="10">O7/(SUM(M6:O6)/(365/4))</f>
        <v>45.000000000000007</v>
      </c>
      <c r="P11" s="2">
        <f t="shared" ref="P11" si="11">P7/(SUM(N6:P6)/(365/4))</f>
        <v>77.142857142857153</v>
      </c>
      <c r="Q11" s="2">
        <f t="shared" ref="Q11" si="12">Q7/(SUM(O6:Q6)/(365/4))</f>
        <v>112.50000000000003</v>
      </c>
      <c r="R11" s="2">
        <f t="shared" ref="R11" si="13">R7/(SUM(P6:R6)/(365/4))</f>
        <v>96.428571428571445</v>
      </c>
      <c r="S11" s="2">
        <f t="shared" ref="S11" si="14">S7/(SUM(Q6:S6)/(365/4))</f>
        <v>77.142857142857153</v>
      </c>
      <c r="T11" s="2">
        <f t="shared" ref="T11" si="15">T7/(SUM(R6:T6)/(365/4))</f>
        <v>67.500000000000014</v>
      </c>
      <c r="U11" s="2">
        <f t="shared" ref="U11" si="16">U7/(SUM(S6:U6)/(365/4))</f>
        <v>98.181818181818187</v>
      </c>
      <c r="V11" s="2">
        <f t="shared" ref="V11" si="17">V7/(SUM(T6:V6)/(365/4))</f>
        <v>112.50000000000003</v>
      </c>
      <c r="W11" s="2">
        <f t="shared" ref="W11" si="18">W7/(SUM(U6:W6)/(365/4))</f>
        <v>108.00000000000001</v>
      </c>
      <c r="X11" s="2">
        <f t="shared" ref="X11" si="19">X7/(SUM(V6:X6)/(365/4))</f>
        <v>113.68421052631578</v>
      </c>
      <c r="Y11" s="2">
        <f t="shared" ref="Y11" si="20">Y7/(SUM(W6:Y6)/(365/4))</f>
        <v>112.50000000000003</v>
      </c>
      <c r="Z11" s="2">
        <f t="shared" ref="Z11" si="21">Z7/(SUM(X6:Z6)/(365/4))</f>
        <v>90</v>
      </c>
    </row>
    <row r="12" spans="2:26" x14ac:dyDescent="0.45">
      <c r="B12" t="s">
        <v>50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>
        <f>N7/(SUM(C6:N6)/365)</f>
        <v>168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>
        <f>Z7/(SUM(O6:Z6)/365)</f>
        <v>147.27272727272728</v>
      </c>
    </row>
    <row r="13" spans="2:26" x14ac:dyDescent="0.45"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2:26" x14ac:dyDescent="0.45"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2:26" x14ac:dyDescent="0.45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2:26" x14ac:dyDescent="0.45">
      <c r="B16" s="17" t="s">
        <v>40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2:26" x14ac:dyDescent="0.45"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2:26" x14ac:dyDescent="0.45">
      <c r="B18" t="s">
        <v>25</v>
      </c>
      <c r="C18" s="2">
        <f>'Method 2'!D6</f>
        <v>1000000</v>
      </c>
      <c r="D18" s="2">
        <f>'Method 2'!E6</f>
        <v>2000000</v>
      </c>
      <c r="E18" s="2">
        <f>'Method 2'!F6</f>
        <v>3000000</v>
      </c>
      <c r="F18" s="2">
        <f>'Method 2'!G6</f>
        <v>4000000</v>
      </c>
      <c r="G18" s="2">
        <f>'Method 2'!H6</f>
        <v>3000000</v>
      </c>
      <c r="H18" s="2">
        <f>'Method 2'!I6</f>
        <v>2000000</v>
      </c>
      <c r="I18" s="2">
        <f>'Method 2'!J6</f>
        <v>2000000</v>
      </c>
      <c r="J18" s="2">
        <f>'Method 2'!K6</f>
        <v>3000000</v>
      </c>
      <c r="K18" s="2">
        <f>'Method 2'!L6</f>
        <v>4000000</v>
      </c>
      <c r="L18" s="2">
        <f>'Method 2'!M6</f>
        <v>6000000</v>
      </c>
      <c r="M18" s="2">
        <f>'Method 2'!N6</f>
        <v>8000000</v>
      </c>
      <c r="N18" s="2">
        <f>'Method 2'!O6</f>
        <v>7000000</v>
      </c>
      <c r="O18" s="2">
        <f>'Method 2'!P6</f>
        <v>3000000</v>
      </c>
      <c r="P18" s="2">
        <f>'Method 2'!Q6</f>
        <v>4000000</v>
      </c>
      <c r="Q18" s="2">
        <f>'Method 2'!R6</f>
        <v>5000000</v>
      </c>
      <c r="R18" s="2">
        <f>'Method 2'!S6</f>
        <v>5000000</v>
      </c>
      <c r="S18" s="2">
        <f>'Method 2'!T6</f>
        <v>4000000</v>
      </c>
      <c r="T18" s="2">
        <f>'Method 2'!U6</f>
        <v>3000000</v>
      </c>
      <c r="U18" s="2">
        <f>'Method 2'!V6</f>
        <v>4000000</v>
      </c>
      <c r="V18" s="2">
        <f>'Method 2'!W6</f>
        <v>5000000</v>
      </c>
      <c r="W18" s="2">
        <f>'Method 2'!X6</f>
        <v>6000000</v>
      </c>
      <c r="X18" s="2">
        <f>'Method 2'!Y6</f>
        <v>8000000</v>
      </c>
      <c r="Y18" s="2">
        <f>'Method 2'!Z6</f>
        <v>10000000</v>
      </c>
      <c r="Z18" s="2">
        <f>'Method 2'!AA6</f>
        <v>9000000</v>
      </c>
    </row>
    <row r="19" spans="2:26" x14ac:dyDescent="0.45">
      <c r="B19" t="s">
        <v>47</v>
      </c>
      <c r="C19" s="2">
        <f>'Method 2'!D27</f>
        <v>2958904.1095890412</v>
      </c>
      <c r="D19" s="2">
        <f>'Method 2'!E27</f>
        <v>5917808.2191780824</v>
      </c>
      <c r="E19" s="2">
        <f>'Method 2'!F27</f>
        <v>8876712.3287671246</v>
      </c>
      <c r="F19" s="2">
        <f>'Method 2'!G27</f>
        <v>11876712.328767125</v>
      </c>
      <c r="G19" s="2">
        <f>'Method 2'!H27</f>
        <v>12876712.328767125</v>
      </c>
      <c r="H19" s="2">
        <f>'Method 2'!I27</f>
        <v>11876712.328767125</v>
      </c>
      <c r="I19" s="2">
        <f>'Method 2'!J27</f>
        <v>10376712.328767125</v>
      </c>
      <c r="J19" s="2">
        <f>'Method 2'!K27</f>
        <v>10376712.328767125</v>
      </c>
      <c r="K19" s="2">
        <f>'Method 2'!L27</f>
        <v>12126712.328767125</v>
      </c>
      <c r="L19" s="2">
        <f>'Method 2'!M27</f>
        <v>15876712.328767125</v>
      </c>
      <c r="M19" s="2">
        <f>'Method 2'!N27</f>
        <v>20876712.328767125</v>
      </c>
      <c r="N19" s="2">
        <f>'Method 2'!O27</f>
        <v>23626712.328767125</v>
      </c>
      <c r="O19" s="2">
        <f>'Method 2'!P27</f>
        <v>20626712.328767125</v>
      </c>
      <c r="P19" s="2">
        <f>'Method 2'!Q27</f>
        <v>17376712.328767125</v>
      </c>
      <c r="Q19" s="2">
        <f>'Method 2'!R27</f>
        <v>16126712.328767125</v>
      </c>
      <c r="R19" s="2">
        <f>'Method 2'!S27</f>
        <v>16876712.328767125</v>
      </c>
      <c r="S19" s="2">
        <f>'Method 2'!T27</f>
        <v>16876712.328767125</v>
      </c>
      <c r="T19" s="2">
        <f>'Method 2'!U27</f>
        <v>15126712.328767125</v>
      </c>
      <c r="U19" s="2">
        <f>'Method 2'!V27</f>
        <v>14376712.328767125</v>
      </c>
      <c r="V19" s="2">
        <f>'Method 2'!W27</f>
        <v>15376712.328767125</v>
      </c>
      <c r="W19" s="2">
        <f>'Method 2'!X27</f>
        <v>17876712.328767125</v>
      </c>
      <c r="X19" s="2">
        <f>'Method 2'!Y27</f>
        <v>21876712.328767125</v>
      </c>
      <c r="Y19" s="2">
        <f>'Method 2'!Z27</f>
        <v>26876712.328767125</v>
      </c>
      <c r="Z19" s="2">
        <f>'Method 2'!AA27</f>
        <v>29626712.328767125</v>
      </c>
    </row>
    <row r="20" spans="2:26" x14ac:dyDescent="0.45">
      <c r="B20" t="s">
        <v>39</v>
      </c>
      <c r="C20" s="2"/>
      <c r="D20" s="2">
        <f>D19-C19</f>
        <v>2958904.1095890412</v>
      </c>
      <c r="E20" s="2">
        <f t="shared" ref="E20:Z20" si="22">E19-D19</f>
        <v>2958904.1095890421</v>
      </c>
      <c r="F20" s="2">
        <f t="shared" si="22"/>
        <v>3000000</v>
      </c>
      <c r="G20" s="2">
        <f t="shared" si="22"/>
        <v>1000000</v>
      </c>
      <c r="H20" s="2">
        <f t="shared" si="22"/>
        <v>-1000000</v>
      </c>
      <c r="I20" s="2">
        <f t="shared" si="22"/>
        <v>-1500000</v>
      </c>
      <c r="J20" s="2">
        <f t="shared" si="22"/>
        <v>0</v>
      </c>
      <c r="K20" s="2">
        <f t="shared" si="22"/>
        <v>1750000</v>
      </c>
      <c r="L20" s="2">
        <f t="shared" si="22"/>
        <v>3750000</v>
      </c>
      <c r="M20" s="2">
        <f t="shared" si="22"/>
        <v>5000000</v>
      </c>
      <c r="N20" s="2">
        <f t="shared" si="22"/>
        <v>2750000</v>
      </c>
      <c r="O20" s="2">
        <f t="shared" si="22"/>
        <v>-3000000</v>
      </c>
      <c r="P20" s="2">
        <f t="shared" si="22"/>
        <v>-3250000</v>
      </c>
      <c r="Q20" s="2">
        <f t="shared" si="22"/>
        <v>-1250000</v>
      </c>
      <c r="R20" s="2">
        <f t="shared" si="22"/>
        <v>750000</v>
      </c>
      <c r="S20" s="2">
        <f t="shared" si="22"/>
        <v>0</v>
      </c>
      <c r="T20" s="2">
        <f t="shared" si="22"/>
        <v>-1750000</v>
      </c>
      <c r="U20" s="2">
        <f t="shared" si="22"/>
        <v>-750000</v>
      </c>
      <c r="V20" s="2">
        <f t="shared" si="22"/>
        <v>1000000</v>
      </c>
      <c r="W20" s="2">
        <f t="shared" si="22"/>
        <v>2500000</v>
      </c>
      <c r="X20" s="2">
        <f t="shared" si="22"/>
        <v>4000000</v>
      </c>
      <c r="Y20" s="2">
        <f t="shared" si="22"/>
        <v>5000000</v>
      </c>
      <c r="Z20" s="2">
        <f t="shared" si="22"/>
        <v>2750000</v>
      </c>
    </row>
    <row r="21" spans="2:26" x14ac:dyDescent="0.45"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2:26" x14ac:dyDescent="0.45">
      <c r="B22" t="s">
        <v>48</v>
      </c>
      <c r="C22" s="2">
        <f>C19/(C18/(365/12))</f>
        <v>90.000000000000014</v>
      </c>
      <c r="D22" s="2">
        <f t="shared" ref="D22:N22" si="23">D19/(D18/(365/12))</f>
        <v>90.000000000000014</v>
      </c>
      <c r="E22" s="2">
        <f t="shared" si="23"/>
        <v>90.000000000000014</v>
      </c>
      <c r="F22" s="2">
        <f t="shared" si="23"/>
        <v>90.312500000000014</v>
      </c>
      <c r="G22" s="2">
        <f t="shared" si="23"/>
        <v>130.55555555555557</v>
      </c>
      <c r="H22" s="2">
        <f t="shared" si="23"/>
        <v>180.62500000000003</v>
      </c>
      <c r="I22" s="2">
        <f t="shared" si="23"/>
        <v>157.81250000000003</v>
      </c>
      <c r="J22" s="2">
        <f t="shared" si="23"/>
        <v>105.20833333333334</v>
      </c>
      <c r="K22" s="2">
        <f t="shared" si="23"/>
        <v>92.213541666666686</v>
      </c>
      <c r="L22" s="2">
        <f t="shared" si="23"/>
        <v>80.486111111111114</v>
      </c>
      <c r="M22" s="2">
        <f t="shared" si="23"/>
        <v>79.375000000000014</v>
      </c>
      <c r="N22" s="2">
        <f t="shared" si="23"/>
        <v>102.66369047619048</v>
      </c>
      <c r="O22" s="2">
        <f t="shared" ref="O22:Z22" si="24">O19/(O18/(365/12))</f>
        <v>209.13194444444446</v>
      </c>
      <c r="P22" s="2">
        <f t="shared" si="24"/>
        <v>132.13541666666669</v>
      </c>
      <c r="Q22" s="2">
        <f t="shared" si="24"/>
        <v>98.104166666666671</v>
      </c>
      <c r="R22" s="2">
        <f t="shared" si="24"/>
        <v>102.66666666666667</v>
      </c>
      <c r="S22" s="2">
        <f t="shared" si="24"/>
        <v>128.33333333333334</v>
      </c>
      <c r="T22" s="2">
        <f t="shared" si="24"/>
        <v>153.36805555555557</v>
      </c>
      <c r="U22" s="2">
        <f t="shared" si="24"/>
        <v>109.32291666666669</v>
      </c>
      <c r="V22" s="2">
        <f t="shared" si="24"/>
        <v>93.541666666666671</v>
      </c>
      <c r="W22" s="2">
        <f t="shared" si="24"/>
        <v>90.625000000000014</v>
      </c>
      <c r="X22" s="2">
        <f t="shared" si="24"/>
        <v>83.177083333333343</v>
      </c>
      <c r="Y22" s="2">
        <f t="shared" si="24"/>
        <v>81.75</v>
      </c>
      <c r="Z22" s="2">
        <f t="shared" si="24"/>
        <v>100.12731481481484</v>
      </c>
    </row>
    <row r="23" spans="2:26" x14ac:dyDescent="0.45">
      <c r="B23" t="s">
        <v>49</v>
      </c>
      <c r="C23" s="2"/>
      <c r="D23" s="2"/>
      <c r="E23" s="2">
        <f>E19/(SUM(C18:E18)/(365/4))</f>
        <v>135.00000000000003</v>
      </c>
      <c r="F23" s="2">
        <f t="shared" ref="F23:H23" si="25">F19/(SUM(D18:F18)/(365/4))</f>
        <v>120.41666666666669</v>
      </c>
      <c r="G23" s="2">
        <f t="shared" si="25"/>
        <v>117.50000000000001</v>
      </c>
      <c r="H23" s="2">
        <f t="shared" si="25"/>
        <v>120.41666666666669</v>
      </c>
      <c r="I23" s="2">
        <f t="shared" ref="I23" si="26">I19/(SUM(G18:I18)/(365/4))</f>
        <v>135.26785714285717</v>
      </c>
      <c r="J23" s="2">
        <f t="shared" ref="J23" si="27">J19/(SUM(H18:J18)/(365/4))</f>
        <v>135.26785714285717</v>
      </c>
      <c r="K23" s="2">
        <f t="shared" ref="K23" si="28">K19/(SUM(I18:K18)/(365/4))</f>
        <v>122.9513888888889</v>
      </c>
      <c r="L23" s="2">
        <f t="shared" ref="L23" si="29">L19/(SUM(J18:L18)/(365/4))</f>
        <v>111.44230769230769</v>
      </c>
      <c r="M23" s="2">
        <f t="shared" ref="M23" si="30">M19/(SUM(K18:M18)/(365/4))</f>
        <v>105.83333333333334</v>
      </c>
      <c r="N23" s="2">
        <f t="shared" ref="N23" si="31">N19/(SUM(L18:N18)/(365/4))</f>
        <v>102.66369047619048</v>
      </c>
      <c r="O23" s="2">
        <f t="shared" ref="O23" si="32">O19/(SUM(M18:O18)/(365/4))</f>
        <v>104.56597222222223</v>
      </c>
      <c r="P23" s="2">
        <f t="shared" ref="P23" si="33">P19/(SUM(N18:P18)/(365/4))</f>
        <v>113.25892857142858</v>
      </c>
      <c r="Q23" s="2">
        <f t="shared" ref="Q23" si="34">Q19/(SUM(O18:Q18)/(365/4))</f>
        <v>122.63020833333336</v>
      </c>
      <c r="R23" s="2">
        <f t="shared" ref="R23" si="35">R19/(SUM(P18:R18)/(365/4))</f>
        <v>110.00000000000001</v>
      </c>
      <c r="S23" s="2">
        <f t="shared" ref="S23" si="36">S19/(SUM(Q18:S18)/(365/4))</f>
        <v>110.00000000000001</v>
      </c>
      <c r="T23" s="2">
        <f t="shared" ref="T23" si="37">T19/(SUM(R18:T18)/(365/4))</f>
        <v>115.02604166666669</v>
      </c>
      <c r="U23" s="2">
        <f t="shared" ref="U23" si="38">U19/(SUM(S18:U18)/(365/4))</f>
        <v>119.26136363636364</v>
      </c>
      <c r="V23" s="2">
        <f t="shared" ref="V23" si="39">V19/(SUM(T18:V18)/(365/4))</f>
        <v>116.92708333333336</v>
      </c>
      <c r="W23" s="2">
        <f t="shared" ref="W23" si="40">W19/(SUM(U18:W18)/(365/4))</f>
        <v>108.75</v>
      </c>
      <c r="X23" s="2">
        <f t="shared" ref="X23" si="41">X19/(SUM(V18:X18)/(365/4))</f>
        <v>105.06578947368421</v>
      </c>
      <c r="Y23" s="2">
        <f t="shared" ref="Y23" si="42">Y19/(SUM(W18:Y18)/(365/4))</f>
        <v>102.18750000000001</v>
      </c>
      <c r="Z23" s="2">
        <f t="shared" ref="Z23" si="43">Z19/(SUM(X18:Z18)/(365/4))</f>
        <v>100.12731481481481</v>
      </c>
    </row>
    <row r="24" spans="2:26" x14ac:dyDescent="0.45">
      <c r="B24" t="s">
        <v>50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>
        <f>N19/(SUM(C18:N18)/365)</f>
        <v>191.63888888888889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>
        <f>Z19/(SUM(O18:Z18)/365)</f>
        <v>163.84469696969697</v>
      </c>
    </row>
    <row r="26" spans="2:26" x14ac:dyDescent="0.45">
      <c r="B26" t="s">
        <v>52</v>
      </c>
      <c r="C26" s="3">
        <f>C6-C18</f>
        <v>0</v>
      </c>
      <c r="D26" s="3">
        <f t="shared" ref="D26:Z26" si="44">D6-D18</f>
        <v>0</v>
      </c>
      <c r="E26" s="3">
        <f t="shared" si="44"/>
        <v>0</v>
      </c>
      <c r="F26" s="3">
        <f t="shared" si="44"/>
        <v>0</v>
      </c>
      <c r="G26" s="3">
        <f t="shared" si="44"/>
        <v>0</v>
      </c>
      <c r="H26" s="3">
        <f t="shared" si="44"/>
        <v>0</v>
      </c>
      <c r="I26" s="3">
        <f t="shared" si="44"/>
        <v>0</v>
      </c>
      <c r="J26" s="3">
        <f t="shared" si="44"/>
        <v>0</v>
      </c>
      <c r="K26" s="3">
        <f t="shared" si="44"/>
        <v>0</v>
      </c>
      <c r="L26" s="3">
        <f t="shared" si="44"/>
        <v>0</v>
      </c>
      <c r="M26" s="3">
        <f t="shared" si="44"/>
        <v>0</v>
      </c>
      <c r="N26" s="3">
        <f t="shared" si="44"/>
        <v>0</v>
      </c>
      <c r="O26" s="3">
        <f t="shared" si="44"/>
        <v>0</v>
      </c>
      <c r="P26" s="3">
        <f t="shared" si="44"/>
        <v>0</v>
      </c>
      <c r="Q26" s="3">
        <f t="shared" si="44"/>
        <v>0</v>
      </c>
      <c r="R26" s="3">
        <f t="shared" si="44"/>
        <v>0</v>
      </c>
      <c r="S26" s="3">
        <f t="shared" si="44"/>
        <v>0</v>
      </c>
      <c r="T26" s="3">
        <f t="shared" si="44"/>
        <v>0</v>
      </c>
      <c r="U26" s="3">
        <f t="shared" si="44"/>
        <v>0</v>
      </c>
      <c r="V26" s="3">
        <f t="shared" si="44"/>
        <v>0</v>
      </c>
      <c r="W26" s="3">
        <f t="shared" si="44"/>
        <v>0</v>
      </c>
      <c r="X26" s="3">
        <f t="shared" si="44"/>
        <v>0</v>
      </c>
      <c r="Y26" s="3">
        <f t="shared" si="44"/>
        <v>0</v>
      </c>
      <c r="Z26" s="3">
        <f t="shared" si="44"/>
        <v>0</v>
      </c>
    </row>
    <row r="28" spans="2:26" x14ac:dyDescent="0.45">
      <c r="B28" s="17" t="s">
        <v>51</v>
      </c>
    </row>
    <row r="29" spans="2:26" x14ac:dyDescent="0.45">
      <c r="B29" t="s">
        <v>53</v>
      </c>
      <c r="C29" s="3">
        <f>C7-C19</f>
        <v>0</v>
      </c>
      <c r="D29" s="3">
        <f t="shared" ref="D29:Z29" si="45">D7-D19</f>
        <v>0</v>
      </c>
      <c r="E29" s="3">
        <f t="shared" si="45"/>
        <v>0</v>
      </c>
      <c r="F29" s="3">
        <f t="shared" si="45"/>
        <v>-41095.890410959721</v>
      </c>
      <c r="G29" s="3">
        <f t="shared" si="45"/>
        <v>-4000000</v>
      </c>
      <c r="H29" s="3">
        <f t="shared" si="45"/>
        <v>-5958904.1095890421</v>
      </c>
      <c r="I29" s="3">
        <f t="shared" si="45"/>
        <v>-4458904.1095890421</v>
      </c>
      <c r="J29" s="3">
        <f t="shared" si="45"/>
        <v>-1500000</v>
      </c>
      <c r="K29" s="3">
        <f t="shared" si="45"/>
        <v>-291095.89041095972</v>
      </c>
      <c r="L29" s="3">
        <f t="shared" si="45"/>
        <v>1876712.3287671246</v>
      </c>
      <c r="M29" s="3">
        <f t="shared" si="45"/>
        <v>2794520.5479452051</v>
      </c>
      <c r="N29" s="3">
        <f t="shared" si="45"/>
        <v>-2914383.5616438352</v>
      </c>
      <c r="O29" s="3">
        <f t="shared" si="45"/>
        <v>-11750000</v>
      </c>
      <c r="P29" s="3">
        <f t="shared" si="45"/>
        <v>-5541095.8904109597</v>
      </c>
      <c r="Q29" s="3">
        <f t="shared" si="45"/>
        <v>-1332191.7808219176</v>
      </c>
      <c r="R29" s="3">
        <f t="shared" si="45"/>
        <v>-2082191.7808219176</v>
      </c>
      <c r="S29" s="3">
        <f t="shared" si="45"/>
        <v>-5041095.8904109597</v>
      </c>
      <c r="T29" s="3">
        <f t="shared" si="45"/>
        <v>-6250000</v>
      </c>
      <c r="U29" s="3">
        <f t="shared" si="45"/>
        <v>-2541095.8904109597</v>
      </c>
      <c r="V29" s="3">
        <f t="shared" si="45"/>
        <v>-582191.78082191758</v>
      </c>
      <c r="W29" s="3">
        <f t="shared" si="45"/>
        <v>-123287.67123287544</v>
      </c>
      <c r="X29" s="3">
        <f t="shared" si="45"/>
        <v>1794520.5479452051</v>
      </c>
      <c r="Y29" s="3">
        <f t="shared" si="45"/>
        <v>2712328.7671232894</v>
      </c>
      <c r="Z29" s="3">
        <f t="shared" si="45"/>
        <v>-2996575.3424657546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D7913-2DE3-4DF5-AE20-A1317597454D}">
  <dimension ref="B2:G9"/>
  <sheetViews>
    <sheetView showGridLines="0" zoomScale="80" zoomScaleNormal="80" workbookViewId="0"/>
  </sheetViews>
  <sheetFormatPr defaultRowHeight="14.25" x14ac:dyDescent="0.45"/>
  <cols>
    <col min="1" max="1" width="2.6640625" customWidth="1"/>
    <col min="2" max="2" width="18.19921875" customWidth="1"/>
    <col min="3" max="7" width="12.73046875" customWidth="1"/>
  </cols>
  <sheetData>
    <row r="2" spans="2:7" x14ac:dyDescent="0.45">
      <c r="B2" s="25" t="s">
        <v>61</v>
      </c>
    </row>
    <row r="3" spans="2:7" x14ac:dyDescent="0.45">
      <c r="C3" s="28" t="s">
        <v>55</v>
      </c>
      <c r="D3" s="28" t="s">
        <v>56</v>
      </c>
      <c r="E3" s="28" t="s">
        <v>57</v>
      </c>
      <c r="F3" s="28" t="s">
        <v>58</v>
      </c>
      <c r="G3" s="28" t="s">
        <v>59</v>
      </c>
    </row>
    <row r="4" spans="2:7" x14ac:dyDescent="0.45">
      <c r="B4" t="s">
        <v>62</v>
      </c>
      <c r="C4" s="2">
        <f>SUM('Method 1'!D6:F6)</f>
        <v>6000000</v>
      </c>
      <c r="D4" s="2">
        <f>SUM('Method 1'!G6:I6)</f>
        <v>9000000</v>
      </c>
      <c r="E4" s="2">
        <f>SUM('Method 1'!J6:L6)</f>
        <v>9000000</v>
      </c>
      <c r="F4" s="2">
        <f>SUM('Method 1'!M6:O6)</f>
        <v>21000000</v>
      </c>
      <c r="G4" s="2">
        <f>SUM(C4:F4)</f>
        <v>45000000</v>
      </c>
    </row>
    <row r="5" spans="2:7" x14ac:dyDescent="0.45">
      <c r="C5" s="29">
        <f>C4/$G$4</f>
        <v>0.13333333333333333</v>
      </c>
      <c r="D5" s="29">
        <f t="shared" ref="D5:F5" si="0">D4/$G$4</f>
        <v>0.2</v>
      </c>
      <c r="E5" s="29">
        <f t="shared" si="0"/>
        <v>0.2</v>
      </c>
      <c r="F5" s="29">
        <f t="shared" si="0"/>
        <v>0.46666666666666667</v>
      </c>
    </row>
    <row r="7" spans="2:7" x14ac:dyDescent="0.45">
      <c r="C7" s="28" t="s">
        <v>55</v>
      </c>
      <c r="D7" s="28" t="s">
        <v>56</v>
      </c>
      <c r="E7" s="28" t="s">
        <v>57</v>
      </c>
      <c r="F7" s="28" t="s">
        <v>58</v>
      </c>
      <c r="G7" s="28" t="s">
        <v>60</v>
      </c>
    </row>
    <row r="8" spans="2:7" x14ac:dyDescent="0.45">
      <c r="B8" t="s">
        <v>63</v>
      </c>
      <c r="C8" s="2">
        <f>SUM('Method 1'!P6:R6)</f>
        <v>12000000</v>
      </c>
      <c r="D8" s="2">
        <f>SUM('Method 1'!S6:U6)</f>
        <v>12000000</v>
      </c>
      <c r="E8" s="2">
        <f>SUM('Method 1'!V6:X6)</f>
        <v>15000000</v>
      </c>
      <c r="F8" s="2">
        <f>SUM('Method 1'!Y6:AA6)</f>
        <v>27000000</v>
      </c>
      <c r="G8" s="2">
        <f>SUM(C8:F8)</f>
        <v>66000000</v>
      </c>
    </row>
    <row r="9" spans="2:7" x14ac:dyDescent="0.45">
      <c r="C9" s="29">
        <f>C8/$G$8</f>
        <v>0.18181818181818182</v>
      </c>
      <c r="D9" s="29">
        <f t="shared" ref="D9:F9" si="1">D8/$G$8</f>
        <v>0.18181818181818182</v>
      </c>
      <c r="E9" s="29">
        <f t="shared" si="1"/>
        <v>0.22727272727272727</v>
      </c>
      <c r="F9" s="29">
        <f t="shared" si="1"/>
        <v>0.40909090909090912</v>
      </c>
    </row>
  </sheetData>
  <phoneticPr fontId="2" type="noConversion"/>
  <pageMargins left="0.7" right="0.7" top="0.75" bottom="0.75" header="0.3" footer="0.3"/>
  <ignoredErrors>
    <ignoredError sqref="C4 D4:F4 C8:D8 E8:F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Read Me</vt:lpstr>
      <vt:lpstr>Method 1</vt:lpstr>
      <vt:lpstr>Method 2</vt:lpstr>
      <vt:lpstr>Comparison</vt:lpstr>
      <vt:lpstr>Revenue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Support</dc:creator>
  <cp:lastModifiedBy>Support</cp:lastModifiedBy>
  <dcterms:created xsi:type="dcterms:W3CDTF">2021-11-02T17:07:30Z</dcterms:created>
  <dcterms:modified xsi:type="dcterms:W3CDTF">2022-05-06T01:26:18Z</dcterms:modified>
</cp:coreProperties>
</file>