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Consulting Content\Articles\A4_Liq Model (Part C)\Published\"/>
    </mc:Choice>
  </mc:AlternateContent>
  <xr:revisionPtr revIDLastSave="0" documentId="13_ncr:1_{4BFA5203-63CA-4082-A750-3B1AF545D522}" xr6:coauthVersionLast="47" xr6:coauthVersionMax="47" xr10:uidLastSave="{00000000-0000-0000-0000-000000000000}"/>
  <workbookProtection workbookAlgorithmName="SHA-512" workbookHashValue="++7kObf345F6vKlhqA3X45i2owXrezZuS6UPbMzvCHWI6iRGU6GUsH9MwyDQPITypM2gFM48J7YlAggO4skQSw==" workbookSaltValue="Ynu1XgkloOb16YbAPAfNjg==" workbookSpinCount="100000" lockStructure="1"/>
  <bookViews>
    <workbookView xWindow="-98" yWindow="-98" windowWidth="24196" windowHeight="13096" xr2:uid="{51F0DBAA-E575-4E73-B56A-22C90E5F741C}"/>
  </bookViews>
  <sheets>
    <sheet name="Read Me" sheetId="2" r:id="rId1"/>
    <sheet name="Bottom Up (C)" sheetId="1" r:id="rId2"/>
    <sheet name="Bottom Up Waterfall" sheetId="4" r:id="rId3"/>
  </sheets>
  <calcPr calcId="191029" iterate="1" iterateCount="100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9" i="1" l="1"/>
  <c r="E69" i="1"/>
  <c r="F69" i="1"/>
  <c r="G69" i="1"/>
  <c r="H69" i="1"/>
  <c r="D70" i="1"/>
  <c r="E70" i="1"/>
  <c r="F70" i="1"/>
  <c r="G70" i="1"/>
  <c r="H70" i="1"/>
  <c r="I70" i="1"/>
  <c r="D71" i="1"/>
  <c r="E71" i="1"/>
  <c r="F71" i="1"/>
  <c r="G71" i="1"/>
  <c r="H71" i="1"/>
  <c r="I71" i="1"/>
  <c r="J71" i="1"/>
  <c r="D72" i="1"/>
  <c r="E72" i="1"/>
  <c r="F72" i="1"/>
  <c r="G72" i="1"/>
  <c r="H72" i="1"/>
  <c r="I72" i="1"/>
  <c r="J72" i="1"/>
  <c r="K72" i="1"/>
  <c r="C69" i="1"/>
  <c r="C70" i="1"/>
  <c r="C71" i="1"/>
  <c r="C9" i="4"/>
  <c r="M80" i="1"/>
  <c r="N80" i="1"/>
  <c r="M93" i="1"/>
  <c r="N93" i="1"/>
  <c r="J100" i="1" l="1"/>
  <c r="I100" i="1"/>
  <c r="H100" i="1"/>
  <c r="G100" i="1"/>
  <c r="F100" i="1"/>
  <c r="E100" i="1"/>
  <c r="D100" i="1"/>
  <c r="C100" i="1"/>
  <c r="I99" i="1"/>
  <c r="H99" i="1"/>
  <c r="G99" i="1"/>
  <c r="F99" i="1"/>
  <c r="E99" i="1"/>
  <c r="D99" i="1"/>
  <c r="C99" i="1"/>
  <c r="H98" i="1"/>
  <c r="G98" i="1"/>
  <c r="F98" i="1"/>
  <c r="E98" i="1"/>
  <c r="D98" i="1"/>
  <c r="C98" i="1"/>
  <c r="F88" i="1"/>
  <c r="E88" i="1"/>
  <c r="D88" i="1"/>
  <c r="C88" i="1"/>
  <c r="F87" i="1"/>
  <c r="E87" i="1"/>
  <c r="D87" i="1"/>
  <c r="C87" i="1"/>
  <c r="F86" i="1"/>
  <c r="E86" i="1"/>
  <c r="D86" i="1"/>
  <c r="C86" i="1"/>
  <c r="F85" i="1"/>
  <c r="E85" i="1"/>
  <c r="D85" i="1"/>
  <c r="C85" i="1"/>
  <c r="G84" i="1"/>
  <c r="E84" i="1"/>
  <c r="D84" i="1"/>
  <c r="C84" i="1"/>
  <c r="E83" i="1"/>
  <c r="D83" i="1"/>
  <c r="C83" i="1"/>
  <c r="E82" i="1"/>
  <c r="D82" i="1"/>
  <c r="C82" i="1"/>
  <c r="D81" i="1"/>
  <c r="C81" i="1"/>
  <c r="J28" i="1" l="1"/>
  <c r="C28" i="1"/>
  <c r="J27" i="1"/>
  <c r="C27" i="1"/>
  <c r="J26" i="1"/>
  <c r="C26" i="1"/>
  <c r="J25" i="1"/>
  <c r="C25" i="1"/>
  <c r="C24" i="1"/>
  <c r="C23" i="1"/>
  <c r="C22" i="1"/>
  <c r="C21" i="1"/>
  <c r="C20" i="1"/>
  <c r="E10" i="1"/>
  <c r="E9" i="1"/>
  <c r="E8" i="1"/>
  <c r="E6" i="1"/>
  <c r="E5" i="1"/>
  <c r="N55" i="1" l="1"/>
  <c r="M55" i="1"/>
  <c r="K55" i="1"/>
  <c r="K70" i="1" s="1"/>
  <c r="K99" i="1" s="1"/>
  <c r="L55" i="1"/>
  <c r="J55" i="1"/>
  <c r="J70" i="1" s="1"/>
  <c r="J99" i="1" s="1"/>
  <c r="E23" i="1"/>
  <c r="H23" i="1" s="1"/>
  <c r="H67" i="1"/>
  <c r="G67" i="1"/>
  <c r="N67" i="1"/>
  <c r="N96" i="1" s="1"/>
  <c r="F67" i="1"/>
  <c r="M67" i="1"/>
  <c r="M96" i="1" s="1"/>
  <c r="E67" i="1"/>
  <c r="I67" i="1"/>
  <c r="L67" i="1"/>
  <c r="D67" i="1"/>
  <c r="K67" i="1"/>
  <c r="J67" i="1"/>
  <c r="K56" i="1"/>
  <c r="K71" i="1" s="1"/>
  <c r="K100" i="1" s="1"/>
  <c r="M56" i="1"/>
  <c r="N56" i="1"/>
  <c r="L56" i="1"/>
  <c r="M57" i="1"/>
  <c r="N57" i="1"/>
  <c r="L68" i="1"/>
  <c r="D68" i="1"/>
  <c r="H53" i="1"/>
  <c r="H84" i="1" s="1"/>
  <c r="M53" i="1"/>
  <c r="M84" i="1" s="1"/>
  <c r="K68" i="1"/>
  <c r="C68" i="1"/>
  <c r="I53" i="1"/>
  <c r="I84" i="1" s="1"/>
  <c r="E68" i="1"/>
  <c r="N53" i="1"/>
  <c r="N84" i="1" s="1"/>
  <c r="J68" i="1"/>
  <c r="J53" i="1"/>
  <c r="J84" i="1" s="1"/>
  <c r="M68" i="1"/>
  <c r="M97" i="1" s="1"/>
  <c r="I68" i="1"/>
  <c r="H68" i="1"/>
  <c r="G68" i="1"/>
  <c r="N68" i="1"/>
  <c r="N97" i="1" s="1"/>
  <c r="F68" i="1"/>
  <c r="L54" i="1"/>
  <c r="I54" i="1"/>
  <c r="I69" i="1" s="1"/>
  <c r="I98" i="1" s="1"/>
  <c r="M54" i="1"/>
  <c r="J54" i="1"/>
  <c r="J69" i="1" s="1"/>
  <c r="J98" i="1" s="1"/>
  <c r="N54" i="1"/>
  <c r="K54" i="1"/>
  <c r="K69" i="1" s="1"/>
  <c r="K98" i="1" s="1"/>
  <c r="G65" i="1"/>
  <c r="G94" i="1" s="1"/>
  <c r="N65" i="1"/>
  <c r="F65" i="1"/>
  <c r="F94" i="1" s="1"/>
  <c r="M65" i="1"/>
  <c r="E65" i="1"/>
  <c r="E94" i="1" s="1"/>
  <c r="L65" i="1"/>
  <c r="L94" i="1" s="1"/>
  <c r="D65" i="1"/>
  <c r="D94" i="1" s="1"/>
  <c r="K65" i="1"/>
  <c r="K94" i="1" s="1"/>
  <c r="C65" i="1"/>
  <c r="C94" i="1" s="1"/>
  <c r="J65" i="1"/>
  <c r="J94" i="1" s="1"/>
  <c r="I65" i="1"/>
  <c r="I94" i="1" s="1"/>
  <c r="H65" i="1"/>
  <c r="H94" i="1" s="1"/>
  <c r="K66" i="1"/>
  <c r="K95" i="1" s="1"/>
  <c r="C66" i="1"/>
  <c r="C95" i="1" s="1"/>
  <c r="J66" i="1"/>
  <c r="J95" i="1" s="1"/>
  <c r="I66" i="1"/>
  <c r="I95" i="1" s="1"/>
  <c r="H66" i="1"/>
  <c r="H95" i="1" s="1"/>
  <c r="G66" i="1"/>
  <c r="G95" i="1" s="1"/>
  <c r="L66" i="1"/>
  <c r="L95" i="1" s="1"/>
  <c r="N66" i="1"/>
  <c r="N95" i="1" s="1"/>
  <c r="F66" i="1"/>
  <c r="F95" i="1" s="1"/>
  <c r="D66" i="1"/>
  <c r="D95" i="1" s="1"/>
  <c r="M66" i="1"/>
  <c r="M95" i="1" s="1"/>
  <c r="E66" i="1"/>
  <c r="E95" i="1" s="1"/>
  <c r="E21" i="1"/>
  <c r="H21" i="1" s="1"/>
  <c r="E22" i="1"/>
  <c r="H22" i="1" s="1"/>
  <c r="J22" i="1" s="1"/>
  <c r="K87" i="1"/>
  <c r="J87" i="1"/>
  <c r="I87" i="1"/>
  <c r="H87" i="1"/>
  <c r="G87" i="1"/>
  <c r="I85" i="1"/>
  <c r="H85" i="1"/>
  <c r="J86" i="1"/>
  <c r="G85" i="1"/>
  <c r="I86" i="1"/>
  <c r="H86" i="1"/>
  <c r="G86" i="1"/>
  <c r="K53" i="1"/>
  <c r="K84" i="1" s="1"/>
  <c r="L53" i="1"/>
  <c r="L84" i="1" s="1"/>
  <c r="K86" i="1" l="1"/>
  <c r="K51" i="1"/>
  <c r="K82" i="1" s="1"/>
  <c r="J21" i="1"/>
  <c r="N50" i="1"/>
  <c r="M50" i="1"/>
  <c r="J23" i="1"/>
  <c r="M52" i="1"/>
  <c r="M83" i="1" s="1"/>
  <c r="N52" i="1"/>
  <c r="N83" i="1" s="1"/>
  <c r="N85" i="1"/>
  <c r="N69" i="1"/>
  <c r="N98" i="1" s="1"/>
  <c r="L71" i="1"/>
  <c r="L100" i="1" s="1"/>
  <c r="L87" i="1"/>
  <c r="M51" i="1"/>
  <c r="M82" i="1" s="1"/>
  <c r="M85" i="1"/>
  <c r="M69" i="1"/>
  <c r="M98" i="1" s="1"/>
  <c r="M71" i="1"/>
  <c r="M100" i="1" s="1"/>
  <c r="M87" i="1"/>
  <c r="N87" i="1"/>
  <c r="N71" i="1"/>
  <c r="N100" i="1" s="1"/>
  <c r="M94" i="1"/>
  <c r="L70" i="1"/>
  <c r="L99" i="1" s="1"/>
  <c r="L86" i="1"/>
  <c r="J85" i="1"/>
  <c r="K85" i="1"/>
  <c r="L69" i="1"/>
  <c r="L98" i="1" s="1"/>
  <c r="L85" i="1"/>
  <c r="N51" i="1"/>
  <c r="N82" i="1" s="1"/>
  <c r="N94" i="1"/>
  <c r="M86" i="1"/>
  <c r="M70" i="1"/>
  <c r="M99" i="1" s="1"/>
  <c r="M88" i="1"/>
  <c r="M72" i="1"/>
  <c r="M101" i="1" s="1"/>
  <c r="M102" i="1" s="1"/>
  <c r="N72" i="1"/>
  <c r="N101" i="1" s="1"/>
  <c r="N88" i="1"/>
  <c r="N86" i="1"/>
  <c r="N70" i="1"/>
  <c r="N99" i="1" s="1"/>
  <c r="H51" i="1"/>
  <c r="H82" i="1" s="1"/>
  <c r="F51" i="1"/>
  <c r="F82" i="1" s="1"/>
  <c r="G51" i="1"/>
  <c r="G82" i="1" s="1"/>
  <c r="E50" i="1"/>
  <c r="E81" i="1" s="1"/>
  <c r="J50" i="1"/>
  <c r="J81" i="1" s="1"/>
  <c r="G50" i="1"/>
  <c r="G81" i="1" s="1"/>
  <c r="I50" i="1"/>
  <c r="I81" i="1" s="1"/>
  <c r="L51" i="1"/>
  <c r="L82" i="1" s="1"/>
  <c r="J51" i="1"/>
  <c r="J82" i="1" s="1"/>
  <c r="F50" i="1"/>
  <c r="F81" i="1" s="1"/>
  <c r="K50" i="1"/>
  <c r="K81" i="1" s="1"/>
  <c r="L50" i="1"/>
  <c r="L81" i="1" s="1"/>
  <c r="I51" i="1"/>
  <c r="I82" i="1" s="1"/>
  <c r="H50" i="1"/>
  <c r="H81" i="1" s="1"/>
  <c r="M73" i="1" l="1"/>
  <c r="N102" i="1"/>
  <c r="M81" i="1"/>
  <c r="M89" i="1" s="1"/>
  <c r="M58" i="1"/>
  <c r="N73" i="1"/>
  <c r="N81" i="1"/>
  <c r="N89" i="1" s="1"/>
  <c r="N58" i="1"/>
  <c r="N41" i="1" s="1"/>
  <c r="C10" i="2" a="1"/>
  <c r="C10" i="2" s="1"/>
  <c r="M41" i="1" l="1"/>
  <c r="N59" i="1"/>
  <c r="N90" i="1" s="1"/>
  <c r="C21" i="4"/>
  <c r="C6" i="4"/>
  <c r="D6" i="4" s="1"/>
  <c r="E6" i="4" s="1"/>
  <c r="F6" i="4" s="1"/>
  <c r="G6" i="4" s="1"/>
  <c r="H6" i="4" s="1"/>
  <c r="I6" i="4" s="1"/>
  <c r="J6" i="4" s="1"/>
  <c r="K6" i="4" s="1"/>
  <c r="L6" i="4" s="1"/>
  <c r="M6" i="4" s="1"/>
  <c r="N6" i="4" s="1"/>
  <c r="C5" i="4"/>
  <c r="D80" i="1"/>
  <c r="E80" i="1"/>
  <c r="F80" i="1"/>
  <c r="G80" i="1"/>
  <c r="H80" i="1"/>
  <c r="I80" i="1"/>
  <c r="J80" i="1"/>
  <c r="K80" i="1"/>
  <c r="L80" i="1"/>
  <c r="C90" i="1"/>
  <c r="C80" i="1"/>
  <c r="C7" i="4" l="1"/>
  <c r="D5" i="4"/>
  <c r="D7" i="4" s="1"/>
  <c r="C89" i="1"/>
  <c r="D89" i="1"/>
  <c r="D76" i="1"/>
  <c r="C76" i="1"/>
  <c r="F101" i="1"/>
  <c r="E101" i="1"/>
  <c r="D101" i="1"/>
  <c r="C72" i="1"/>
  <c r="C101" i="1" s="1"/>
  <c r="D58" i="1"/>
  <c r="E59" i="1" s="1"/>
  <c r="E90" i="1" s="1"/>
  <c r="C58" i="1"/>
  <c r="D59" i="1" s="1"/>
  <c r="D90" i="1" s="1"/>
  <c r="E5" i="4" l="1"/>
  <c r="E7" i="4" s="1"/>
  <c r="D38" i="1"/>
  <c r="E38" i="1" s="1"/>
  <c r="F38" i="1" s="1"/>
  <c r="G38" i="1" s="1"/>
  <c r="H38" i="1" s="1"/>
  <c r="I38" i="1" s="1"/>
  <c r="J38" i="1" s="1"/>
  <c r="K38" i="1" s="1"/>
  <c r="L38" i="1" s="1"/>
  <c r="M38" i="1" s="1"/>
  <c r="N38" i="1" s="1"/>
  <c r="D37" i="1"/>
  <c r="E37" i="1" s="1"/>
  <c r="C39" i="1"/>
  <c r="C41" i="1" s="1"/>
  <c r="F29" i="1"/>
  <c r="D12" i="1"/>
  <c r="D14" i="1" s="1"/>
  <c r="E7" i="1"/>
  <c r="E11" i="1"/>
  <c r="E13" i="1"/>
  <c r="E4" i="1"/>
  <c r="C12" i="1"/>
  <c r="C14" i="1" s="1"/>
  <c r="F7" i="1" l="1"/>
  <c r="F9" i="1"/>
  <c r="F6" i="1"/>
  <c r="F10" i="1"/>
  <c r="F8" i="1"/>
  <c r="F5" i="1"/>
  <c r="F5" i="4"/>
  <c r="G5" i="4" s="1"/>
  <c r="F84" i="1"/>
  <c r="J88" i="1"/>
  <c r="K88" i="1"/>
  <c r="I88" i="1"/>
  <c r="L57" i="1"/>
  <c r="G88" i="1"/>
  <c r="H88" i="1"/>
  <c r="L97" i="1"/>
  <c r="D97" i="1"/>
  <c r="K97" i="1"/>
  <c r="C97" i="1"/>
  <c r="J97" i="1"/>
  <c r="I97" i="1"/>
  <c r="H97" i="1"/>
  <c r="E97" i="1"/>
  <c r="G97" i="1"/>
  <c r="F97" i="1"/>
  <c r="F96" i="1"/>
  <c r="E96" i="1"/>
  <c r="L96" i="1"/>
  <c r="D96" i="1"/>
  <c r="G96" i="1"/>
  <c r="K96" i="1"/>
  <c r="C67" i="1"/>
  <c r="C96" i="1" s="1"/>
  <c r="J96" i="1"/>
  <c r="I96" i="1"/>
  <c r="H96" i="1"/>
  <c r="H64" i="1"/>
  <c r="H93" i="1" s="1"/>
  <c r="G64" i="1"/>
  <c r="G93" i="1" s="1"/>
  <c r="F64" i="1"/>
  <c r="E64" i="1"/>
  <c r="E93" i="1" s="1"/>
  <c r="I64" i="1"/>
  <c r="I93" i="1" s="1"/>
  <c r="L64" i="1"/>
  <c r="L93" i="1" s="1"/>
  <c r="D64" i="1"/>
  <c r="D93" i="1" s="1"/>
  <c r="K64" i="1"/>
  <c r="K93" i="1" s="1"/>
  <c r="C64" i="1"/>
  <c r="J64" i="1"/>
  <c r="J93" i="1" s="1"/>
  <c r="E12" i="1"/>
  <c r="F11" i="1"/>
  <c r="F4" i="1"/>
  <c r="F13" i="1"/>
  <c r="F37" i="1"/>
  <c r="E39" i="1"/>
  <c r="D39" i="1"/>
  <c r="D41" i="1" s="1"/>
  <c r="C29" i="1"/>
  <c r="E14" i="1"/>
  <c r="L88" i="1" l="1"/>
  <c r="L72" i="1"/>
  <c r="F7" i="4"/>
  <c r="D28" i="1"/>
  <c r="D24" i="1"/>
  <c r="D20" i="1"/>
  <c r="D23" i="1"/>
  <c r="D21" i="1"/>
  <c r="D22" i="1"/>
  <c r="D102" i="1"/>
  <c r="E102" i="1"/>
  <c r="H5" i="4"/>
  <c r="G7" i="4"/>
  <c r="F73" i="1"/>
  <c r="F93" i="1"/>
  <c r="F102" i="1" s="1"/>
  <c r="C73" i="1"/>
  <c r="C93" i="1"/>
  <c r="C102" i="1" s="1"/>
  <c r="H101" i="1"/>
  <c r="D73" i="1"/>
  <c r="L101" i="1"/>
  <c r="I101" i="1"/>
  <c r="E73" i="1"/>
  <c r="K101" i="1"/>
  <c r="J101" i="1"/>
  <c r="F12" i="1"/>
  <c r="F14" i="1" s="1"/>
  <c r="F39" i="1"/>
  <c r="G37" i="1"/>
  <c r="G101" i="1" l="1"/>
  <c r="G102" i="1" s="1"/>
  <c r="I5" i="4"/>
  <c r="H7" i="4"/>
  <c r="K52" i="1"/>
  <c r="K83" i="1" s="1"/>
  <c r="J52" i="1"/>
  <c r="J83" i="1" s="1"/>
  <c r="I52" i="1"/>
  <c r="I83" i="1" s="1"/>
  <c r="H52" i="1"/>
  <c r="H83" i="1" s="1"/>
  <c r="F83" i="1"/>
  <c r="L52" i="1"/>
  <c r="L83" i="1" s="1"/>
  <c r="G52" i="1"/>
  <c r="G83" i="1" s="1"/>
  <c r="E89" i="1"/>
  <c r="G73" i="1"/>
  <c r="H73" i="1"/>
  <c r="H102" i="1"/>
  <c r="I73" i="1"/>
  <c r="I102" i="1"/>
  <c r="K73" i="1"/>
  <c r="K102" i="1"/>
  <c r="J73" i="1"/>
  <c r="J102" i="1"/>
  <c r="L73" i="1"/>
  <c r="L102" i="1"/>
  <c r="H29" i="1"/>
  <c r="H37" i="1"/>
  <c r="G39" i="1"/>
  <c r="D29" i="1"/>
  <c r="J5" i="4" l="1"/>
  <c r="I7" i="4"/>
  <c r="E58" i="1"/>
  <c r="E41" i="1" s="1"/>
  <c r="L89" i="1"/>
  <c r="H13" i="4" s="1"/>
  <c r="L58" i="1"/>
  <c r="F89" i="1"/>
  <c r="F58" i="1"/>
  <c r="H89" i="1"/>
  <c r="H15" i="4" s="1"/>
  <c r="H58" i="1"/>
  <c r="I89" i="1"/>
  <c r="I58" i="1"/>
  <c r="J89" i="1"/>
  <c r="J58" i="1"/>
  <c r="K89" i="1"/>
  <c r="K58" i="1"/>
  <c r="G89" i="1"/>
  <c r="G58" i="1"/>
  <c r="H39" i="1"/>
  <c r="I37" i="1"/>
  <c r="H20" i="4" l="1"/>
  <c r="H18" i="4"/>
  <c r="L41" i="1"/>
  <c r="M59" i="1"/>
  <c r="M90" i="1" s="1"/>
  <c r="H19" i="4"/>
  <c r="D16" i="4"/>
  <c r="D17" i="4"/>
  <c r="D18" i="4"/>
  <c r="D15" i="4"/>
  <c r="D14" i="4"/>
  <c r="E20" i="4"/>
  <c r="E13" i="4"/>
  <c r="E15" i="4"/>
  <c r="E14" i="4"/>
  <c r="E17" i="4"/>
  <c r="E16" i="4"/>
  <c r="E19" i="4"/>
  <c r="E18" i="4"/>
  <c r="G15" i="4"/>
  <c r="G20" i="4"/>
  <c r="G14" i="4"/>
  <c r="G17" i="4"/>
  <c r="F16" i="4"/>
  <c r="G18" i="4"/>
  <c r="F13" i="4"/>
  <c r="F15" i="4"/>
  <c r="G19" i="4"/>
  <c r="F17" i="4"/>
  <c r="F19" i="4"/>
  <c r="F14" i="4"/>
  <c r="F18" i="4"/>
  <c r="G16" i="4"/>
  <c r="F20" i="4"/>
  <c r="G13" i="4"/>
  <c r="H17" i="4"/>
  <c r="H14" i="4"/>
  <c r="H16" i="4"/>
  <c r="I13" i="4"/>
  <c r="I14" i="4"/>
  <c r="I15" i="4"/>
  <c r="I16" i="4"/>
  <c r="I17" i="4"/>
  <c r="I18" i="4"/>
  <c r="I19" i="4"/>
  <c r="I20" i="4"/>
  <c r="F59" i="1"/>
  <c r="F90" i="1" s="1"/>
  <c r="K5" i="4"/>
  <c r="J7" i="4"/>
  <c r="I59" i="1"/>
  <c r="I90" i="1" s="1"/>
  <c r="H41" i="1"/>
  <c r="D13" i="4"/>
  <c r="D19" i="4"/>
  <c r="D20" i="4"/>
  <c r="L59" i="1"/>
  <c r="L90" i="1" s="1"/>
  <c r="K41" i="1"/>
  <c r="G59" i="1"/>
  <c r="G90" i="1" s="1"/>
  <c r="F41" i="1"/>
  <c r="I41" i="1"/>
  <c r="J59" i="1"/>
  <c r="J90" i="1" s="1"/>
  <c r="E34" i="1"/>
  <c r="H59" i="1"/>
  <c r="H90" i="1" s="1"/>
  <c r="G41" i="1"/>
  <c r="J41" i="1"/>
  <c r="K59" i="1"/>
  <c r="K90" i="1" s="1"/>
  <c r="J37" i="1"/>
  <c r="I39" i="1"/>
  <c r="I36" i="4" l="1"/>
  <c r="I25" i="4" s="1"/>
  <c r="I39" i="4"/>
  <c r="I38" i="4"/>
  <c r="I37" i="4"/>
  <c r="D41" i="4"/>
  <c r="D30" i="4" s="1"/>
  <c r="D42" i="4"/>
  <c r="D40" i="4"/>
  <c r="D29" i="4" s="1"/>
  <c r="D37" i="4"/>
  <c r="D26" i="4" s="1"/>
  <c r="D38" i="4"/>
  <c r="D27" i="4" s="1"/>
  <c r="D39" i="4"/>
  <c r="D28" i="4" s="1"/>
  <c r="E36" i="4"/>
  <c r="E25" i="4" s="1"/>
  <c r="E41" i="4"/>
  <c r="E30" i="4" s="1"/>
  <c r="E38" i="4"/>
  <c r="E27" i="4" s="1"/>
  <c r="E39" i="4"/>
  <c r="E28" i="4" s="1"/>
  <c r="E37" i="4"/>
  <c r="E26" i="4" s="1"/>
  <c r="E42" i="4"/>
  <c r="E31" i="4" s="1"/>
  <c r="E40" i="4"/>
  <c r="E29" i="4" s="1"/>
  <c r="F37" i="4"/>
  <c r="F26" i="4" s="1"/>
  <c r="F36" i="4"/>
  <c r="F25" i="4" s="1"/>
  <c r="F39" i="4"/>
  <c r="F28" i="4" s="1"/>
  <c r="F38" i="4"/>
  <c r="F27" i="4" s="1"/>
  <c r="G36" i="4"/>
  <c r="G38" i="4"/>
  <c r="G27" i="4" s="1"/>
  <c r="G41" i="4"/>
  <c r="G30" i="4" s="1"/>
  <c r="G42" i="4"/>
  <c r="G31" i="4" s="1"/>
  <c r="G37" i="4"/>
  <c r="G26" i="4" s="1"/>
  <c r="G40" i="4"/>
  <c r="G29" i="4" s="1"/>
  <c r="F41" i="4"/>
  <c r="F30" i="4" s="1"/>
  <c r="F42" i="4"/>
  <c r="F31" i="4" s="1"/>
  <c r="G39" i="4"/>
  <c r="G28" i="4" s="1"/>
  <c r="F40" i="4"/>
  <c r="F29" i="4" s="1"/>
  <c r="H36" i="4"/>
  <c r="H25" i="4" s="1"/>
  <c r="H40" i="4"/>
  <c r="H29" i="4" s="1"/>
  <c r="H38" i="4"/>
  <c r="H27" i="4" s="1"/>
  <c r="H39" i="4"/>
  <c r="H28" i="4" s="1"/>
  <c r="H42" i="4"/>
  <c r="H31" i="4" s="1"/>
  <c r="H37" i="4"/>
  <c r="H26" i="4" s="1"/>
  <c r="H41" i="4"/>
  <c r="H30" i="4" s="1"/>
  <c r="I40" i="4"/>
  <c r="I29" i="4" s="1"/>
  <c r="D31" i="4"/>
  <c r="I42" i="4"/>
  <c r="I31" i="4" s="1"/>
  <c r="I41" i="4"/>
  <c r="I30" i="4" s="1"/>
  <c r="G25" i="4"/>
  <c r="J36" i="4"/>
  <c r="J13" i="4"/>
  <c r="J14" i="4"/>
  <c r="J15" i="4"/>
  <c r="J16" i="4"/>
  <c r="J17" i="4"/>
  <c r="J18" i="4"/>
  <c r="J19" i="4"/>
  <c r="J20" i="4"/>
  <c r="J37" i="4"/>
  <c r="J38" i="4"/>
  <c r="J39" i="4"/>
  <c r="J40" i="4"/>
  <c r="J41" i="4"/>
  <c r="J42" i="4"/>
  <c r="I9" i="4"/>
  <c r="I28" i="4"/>
  <c r="I27" i="4"/>
  <c r="I26" i="4"/>
  <c r="L5" i="4"/>
  <c r="K7" i="4"/>
  <c r="E76" i="1"/>
  <c r="H34" i="1"/>
  <c r="F34" i="1"/>
  <c r="I34" i="1"/>
  <c r="F21" i="4"/>
  <c r="D21" i="4"/>
  <c r="I21" i="4"/>
  <c r="E21" i="4"/>
  <c r="G43" i="4"/>
  <c r="G32" i="4" s="1"/>
  <c r="D43" i="4"/>
  <c r="D32" i="4" s="1"/>
  <c r="D36" i="4"/>
  <c r="E43" i="4"/>
  <c r="E32" i="4" s="1"/>
  <c r="F43" i="4"/>
  <c r="F32" i="4" s="1"/>
  <c r="H43" i="4"/>
  <c r="H32" i="4" s="1"/>
  <c r="J43" i="4"/>
  <c r="I43" i="4"/>
  <c r="I32" i="4" s="1"/>
  <c r="G34" i="1"/>
  <c r="G21" i="4"/>
  <c r="H21" i="4"/>
  <c r="K37" i="1"/>
  <c r="J39" i="1"/>
  <c r="J34" i="1" s="1"/>
  <c r="D9" i="4" l="1"/>
  <c r="F9" i="4"/>
  <c r="E9" i="4"/>
  <c r="J32" i="4"/>
  <c r="G9" i="4"/>
  <c r="J25" i="4"/>
  <c r="H9" i="4"/>
  <c r="J30" i="4"/>
  <c r="J26" i="4"/>
  <c r="J29" i="4"/>
  <c r="J31" i="4"/>
  <c r="K36" i="4"/>
  <c r="K37" i="4"/>
  <c r="K38" i="4"/>
  <c r="K39" i="4"/>
  <c r="K13" i="4"/>
  <c r="K14" i="4"/>
  <c r="K15" i="4"/>
  <c r="K16" i="4"/>
  <c r="K17" i="4"/>
  <c r="K18" i="4"/>
  <c r="K19" i="4"/>
  <c r="K20" i="4"/>
  <c r="K41" i="4"/>
  <c r="K40" i="4"/>
  <c r="K42" i="4"/>
  <c r="J9" i="4"/>
  <c r="J28" i="4"/>
  <c r="J27" i="4"/>
  <c r="J21" i="4"/>
  <c r="I76" i="1"/>
  <c r="K43" i="4"/>
  <c r="M5" i="4"/>
  <c r="L7" i="4"/>
  <c r="I44" i="4"/>
  <c r="H76" i="1"/>
  <c r="F76" i="1"/>
  <c r="J44" i="4"/>
  <c r="D44" i="4"/>
  <c r="E44" i="4"/>
  <c r="D25" i="4"/>
  <c r="G76" i="1"/>
  <c r="G44" i="4"/>
  <c r="H44" i="4"/>
  <c r="F44" i="4"/>
  <c r="J76" i="1"/>
  <c r="K39" i="1"/>
  <c r="K34" i="1" s="1"/>
  <c r="L37" i="1"/>
  <c r="K25" i="4" l="1"/>
  <c r="K26" i="4"/>
  <c r="M7" i="4"/>
  <c r="N5" i="4"/>
  <c r="N7" i="4" s="1"/>
  <c r="L39" i="1"/>
  <c r="L34" i="1" s="1"/>
  <c r="M37" i="1"/>
  <c r="L39" i="4"/>
  <c r="L13" i="4"/>
  <c r="L36" i="4"/>
  <c r="L18" i="4"/>
  <c r="L17" i="4"/>
  <c r="L14" i="4"/>
  <c r="L37" i="4"/>
  <c r="L16" i="4"/>
  <c r="L15" i="4"/>
  <c r="L38" i="4"/>
  <c r="L20" i="4"/>
  <c r="L19" i="4"/>
  <c r="L40" i="4"/>
  <c r="L41" i="4"/>
  <c r="L42" i="4"/>
  <c r="K30" i="4"/>
  <c r="K27" i="4"/>
  <c r="K31" i="4"/>
  <c r="K29" i="4"/>
  <c r="K32" i="4"/>
  <c r="K9" i="4"/>
  <c r="K28" i="4"/>
  <c r="M38" i="4"/>
  <c r="M42" i="4"/>
  <c r="M17" i="4"/>
  <c r="M15" i="4"/>
  <c r="M19" i="4"/>
  <c r="M39" i="4"/>
  <c r="M13" i="4"/>
  <c r="M16" i="4"/>
  <c r="M20" i="4"/>
  <c r="M36" i="4"/>
  <c r="M40" i="4"/>
  <c r="M37" i="4"/>
  <c r="M41" i="4"/>
  <c r="M14" i="4"/>
  <c r="M18" i="4"/>
  <c r="K44" i="4"/>
  <c r="K21" i="4"/>
  <c r="L43" i="4"/>
  <c r="M43" i="4"/>
  <c r="L76" i="1"/>
  <c r="K76" i="1"/>
  <c r="L25" i="4" l="1"/>
  <c r="L27" i="4"/>
  <c r="L26" i="4"/>
  <c r="L31" i="4"/>
  <c r="M39" i="1"/>
  <c r="M34" i="1" s="1"/>
  <c r="M76" i="1" s="1"/>
  <c r="N37" i="1"/>
  <c r="N39" i="1" s="1"/>
  <c r="N34" i="1" s="1"/>
  <c r="N76" i="1" s="1"/>
  <c r="N13" i="4"/>
  <c r="N15" i="4"/>
  <c r="N17" i="4"/>
  <c r="N19" i="4"/>
  <c r="N37" i="4"/>
  <c r="N39" i="4"/>
  <c r="N14" i="4"/>
  <c r="N16" i="4"/>
  <c r="N18" i="4"/>
  <c r="N30" i="4" s="1"/>
  <c r="N20" i="4"/>
  <c r="N36" i="4"/>
  <c r="N38" i="4"/>
  <c r="N43" i="4"/>
  <c r="N40" i="4"/>
  <c r="N42" i="4"/>
  <c r="N41" i="4"/>
  <c r="L9" i="4"/>
  <c r="L28" i="4"/>
  <c r="L32" i="4"/>
  <c r="L29" i="4"/>
  <c r="L30" i="4"/>
  <c r="M26" i="4"/>
  <c r="M9" i="4"/>
  <c r="M30" i="4"/>
  <c r="M25" i="4"/>
  <c r="M31" i="4"/>
  <c r="M27" i="4"/>
  <c r="M29" i="4"/>
  <c r="M32" i="4"/>
  <c r="M28" i="4"/>
  <c r="M21" i="4"/>
  <c r="L21" i="4"/>
  <c r="L44" i="4"/>
  <c r="M44" i="4"/>
  <c r="N31" i="4" l="1"/>
  <c r="N29" i="4"/>
  <c r="N27" i="4"/>
  <c r="N25" i="4"/>
  <c r="N21" i="4"/>
  <c r="N44" i="4"/>
  <c r="N28" i="4"/>
  <c r="N9" i="4"/>
  <c r="N32" i="4"/>
  <c r="N26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<sst xmlns="http://schemas.openxmlformats.org/spreadsheetml/2006/main" count="165" uniqueCount="71">
  <si>
    <t>File:</t>
  </si>
  <si>
    <t>Version:</t>
  </si>
  <si>
    <t xml:space="preserve">Shareholdings: </t>
  </si>
  <si>
    <t>Liquidation Model</t>
  </si>
  <si>
    <t>(placeholder)</t>
  </si>
  <si>
    <t>Series A</t>
  </si>
  <si>
    <t>Common</t>
  </si>
  <si>
    <t>Difference</t>
  </si>
  <si>
    <t>Ownership %</t>
  </si>
  <si>
    <t>Shares (per Cap Table)</t>
  </si>
  <si>
    <t>Sale Price</t>
  </si>
  <si>
    <t>Capitalization Table Summary</t>
  </si>
  <si>
    <t>Original Issue Price</t>
  </si>
  <si>
    <t>Investment</t>
  </si>
  <si>
    <t>Liquidation Multiple</t>
  </si>
  <si>
    <t>Warrant/Option Strike Price</t>
  </si>
  <si>
    <t>Breakpoint Price per Common Share</t>
  </si>
  <si>
    <t>Common Options (Remaining for issuance)</t>
  </si>
  <si>
    <t>Term Loan 2</t>
  </si>
  <si>
    <t>Term Loan 1</t>
  </si>
  <si>
    <t>Equity Total</t>
  </si>
  <si>
    <t>Liquidation Preference Amount</t>
  </si>
  <si>
    <t>Modeled Shares</t>
  </si>
  <si>
    <t>Subtotal (Issued and Outstanding)</t>
  </si>
  <si>
    <t>Total (Fully Diluted Shares)</t>
  </si>
  <si>
    <t>Debt Total</t>
  </si>
  <si>
    <t>Debt</t>
  </si>
  <si>
    <t>Equity</t>
  </si>
  <si>
    <t>Equity Parameters</t>
  </si>
  <si>
    <t>FD Ownership %</t>
  </si>
  <si>
    <t>Shares Issued and Outstanding</t>
  </si>
  <si>
    <t>Sale Price (less debt)</t>
  </si>
  <si>
    <t>Breakpoint Event:</t>
  </si>
  <si>
    <t>Breakpoint #:</t>
  </si>
  <si>
    <t>Breakpoint Price per Common Share:</t>
  </si>
  <si>
    <t>Breakpoint Range (Max):</t>
  </si>
  <si>
    <t>Breakpoint Range (Min):</t>
  </si>
  <si>
    <t>Common Options Total Proceeds:</t>
  </si>
  <si>
    <t>Total Loss</t>
  </si>
  <si>
    <t>Debt Coverage</t>
  </si>
  <si>
    <t># of Shares:</t>
  </si>
  <si>
    <t>Total:</t>
  </si>
  <si>
    <t>Equity Proceeds:</t>
  </si>
  <si>
    <t>Shares Outstanding:</t>
  </si>
  <si>
    <t>Sale Price:</t>
  </si>
  <si>
    <t>Breakpoint Proceeds:</t>
  </si>
  <si>
    <t>All Securities Participate Pro Rata</t>
  </si>
  <si>
    <t>Series A Liquidation Preference</t>
  </si>
  <si>
    <t>Common Participation</t>
  </si>
  <si>
    <t>Infinity</t>
  </si>
  <si>
    <t>Pro Rata</t>
  </si>
  <si>
    <t>Total Shares Outstanding:</t>
  </si>
  <si>
    <t>Shareholder Waterfall</t>
  </si>
  <si>
    <t>Price per Common Share:</t>
  </si>
  <si>
    <t>Total</t>
  </si>
  <si>
    <t>Proceeds /Share:</t>
  </si>
  <si>
    <t>Series C</t>
  </si>
  <si>
    <t>Series B</t>
  </si>
  <si>
    <t>Common Options Z</t>
  </si>
  <si>
    <t>Common Options Y</t>
  </si>
  <si>
    <t>Common Options X</t>
  </si>
  <si>
    <t>Common Options R</t>
  </si>
  <si>
    <t>Series C Liquidation Preference</t>
  </si>
  <si>
    <t>Series B Liquidation Preference</t>
  </si>
  <si>
    <t>Common Options @ $4.00 Exercise</t>
  </si>
  <si>
    <t>Common Options @ $2.00 Exercise; Series A Conversion</t>
  </si>
  <si>
    <t>Common Options @ $8.00 Exercise; Series B Conversion</t>
  </si>
  <si>
    <t>Common Options @ $20.00 Exercise</t>
  </si>
  <si>
    <t>Series D Conversion</t>
  </si>
  <si>
    <t>Top End</t>
  </si>
  <si>
    <t>Equity Proceeds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</si>
</sst>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rgb="FF000000"/>
      <name val="Calibri"/>
      <family val="2"/>
      <scheme val="minor"/>
    </font>
    <font>
      <sz val="11"/>
      <color theme="0" tint="-4.9989318521683403E-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43CE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94">
    <xf numFmtId="0" fontId="0" fillId="0" borderId="0" xfId="0"/>
    <xf numFmtId="0" fontId="0" fillId="2" borderId="0" xfId="0" applyFill="1"/>
    <xf numFmtId="0" fontId="3" fillId="2" borderId="0" xfId="4" applyFill="1"/>
    <xf numFmtId="0" fontId="0" fillId="2" borderId="0" xfId="0" applyFill="1" applyAlignment="1">
      <alignment horizontal="left"/>
    </xf>
    <xf numFmtId="0" fontId="2" fillId="0" borderId="0" xfId="0" applyFont="1"/>
    <xf numFmtId="0" fontId="4" fillId="0" borderId="0" xfId="0" applyFont="1"/>
    <xf numFmtId="0" fontId="0" fillId="0" borderId="0" xfId="0" applyAlignment="1">
      <alignment horizontal="left" indent="1"/>
    </xf>
    <xf numFmtId="164" fontId="0" fillId="0" borderId="0" xfId="1" applyNumberFormat="1" applyFont="1"/>
    <xf numFmtId="164" fontId="6" fillId="0" borderId="0" xfId="1" applyNumberFormat="1" applyFont="1"/>
    <xf numFmtId="164" fontId="6" fillId="0" borderId="1" xfId="1" applyNumberFormat="1" applyFont="1" applyBorder="1"/>
    <xf numFmtId="44" fontId="6" fillId="0" borderId="1" xfId="2" applyFont="1" applyBorder="1"/>
    <xf numFmtId="9" fontId="0" fillId="0" borderId="0" xfId="3" applyFont="1"/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64" fontId="4" fillId="0" borderId="0" xfId="1" applyNumberFormat="1" applyFont="1"/>
    <xf numFmtId="0" fontId="0" fillId="0" borderId="0" xfId="0" applyFont="1" applyAlignment="1">
      <alignment horizontal="left"/>
    </xf>
    <xf numFmtId="44" fontId="0" fillId="0" borderId="0" xfId="2" applyFont="1"/>
    <xf numFmtId="165" fontId="0" fillId="0" borderId="0" xfId="2" applyNumberFormat="1" applyFont="1"/>
    <xf numFmtId="164" fontId="0" fillId="0" borderId="0" xfId="1" applyNumberFormat="1" applyFont="1" applyBorder="1"/>
    <xf numFmtId="165" fontId="0" fillId="0" borderId="0" xfId="2" applyNumberFormat="1" applyFont="1" applyBorder="1"/>
    <xf numFmtId="165" fontId="6" fillId="0" borderId="0" xfId="2" applyNumberFormat="1" applyFont="1" applyBorder="1"/>
    <xf numFmtId="164" fontId="0" fillId="0" borderId="1" xfId="1" applyNumberFormat="1" applyFont="1" applyBorder="1"/>
    <xf numFmtId="165" fontId="0" fillId="0" borderId="1" xfId="2" applyNumberFormat="1" applyFont="1" applyBorder="1"/>
    <xf numFmtId="165" fontId="6" fillId="0" borderId="1" xfId="2" applyNumberFormat="1" applyFont="1" applyBorder="1"/>
    <xf numFmtId="2" fontId="6" fillId="0" borderId="1" xfId="0" applyNumberFormat="1" applyFont="1" applyBorder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6" fillId="0" borderId="0" xfId="1" applyNumberFormat="1" applyFont="1" applyBorder="1"/>
    <xf numFmtId="164" fontId="7" fillId="0" borderId="0" xfId="1" applyNumberFormat="1" applyFont="1"/>
    <xf numFmtId="164" fontId="4" fillId="0" borderId="0" xfId="0" applyNumberFormat="1" applyFont="1"/>
    <xf numFmtId="44" fontId="0" fillId="0" borderId="0" xfId="2" applyFont="1" applyBorder="1"/>
    <xf numFmtId="44" fontId="0" fillId="0" borderId="1" xfId="2" applyFont="1" applyBorder="1"/>
    <xf numFmtId="164" fontId="8" fillId="0" borderId="1" xfId="1" applyNumberFormat="1" applyFont="1" applyBorder="1"/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65" fontId="4" fillId="0" borderId="0" xfId="2" applyNumberFormat="1" applyFont="1" applyAlignment="1">
      <alignment vertical="center"/>
    </xf>
    <xf numFmtId="165" fontId="9" fillId="0" borderId="0" xfId="2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164" fontId="8" fillId="0" borderId="0" xfId="1" applyNumberFormat="1" applyFont="1" applyBorder="1"/>
    <xf numFmtId="165" fontId="2" fillId="0" borderId="0" xfId="0" applyNumberFormat="1" applyFont="1"/>
    <xf numFmtId="44" fontId="6" fillId="0" borderId="0" xfId="2" applyFont="1" applyBorder="1"/>
    <xf numFmtId="0" fontId="0" fillId="0" borderId="0" xfId="0" applyBorder="1" applyAlignment="1">
      <alignment horizontal="left" indent="1"/>
    </xf>
    <xf numFmtId="165" fontId="6" fillId="0" borderId="0" xfId="2" applyNumberFormat="1" applyFont="1"/>
    <xf numFmtId="9" fontId="0" fillId="0" borderId="0" xfId="3" applyNumberFormat="1" applyFont="1"/>
    <xf numFmtId="9" fontId="0" fillId="0" borderId="1" xfId="3" applyNumberFormat="1" applyFont="1" applyBorder="1"/>
    <xf numFmtId="165" fontId="0" fillId="5" borderId="1" xfId="2" applyNumberFormat="1" applyFont="1" applyFill="1" applyBorder="1"/>
    <xf numFmtId="164" fontId="0" fillId="3" borderId="0" xfId="1" applyNumberFormat="1" applyFont="1" applyFill="1"/>
    <xf numFmtId="164" fontId="0" fillId="6" borderId="1" xfId="1" applyNumberFormat="1" applyFont="1" applyFill="1" applyBorder="1"/>
    <xf numFmtId="165" fontId="0" fillId="7" borderId="0" xfId="2" applyNumberFormat="1" applyFont="1" applyFill="1" applyBorder="1"/>
    <xf numFmtId="0" fontId="0" fillId="0" borderId="0" xfId="0" applyFont="1"/>
    <xf numFmtId="0" fontId="0" fillId="0" borderId="0" xfId="0" applyFont="1" applyAlignment="1">
      <alignment wrapText="1"/>
    </xf>
    <xf numFmtId="0" fontId="12" fillId="8" borderId="0" xfId="0" applyFont="1" applyFill="1"/>
    <xf numFmtId="0" fontId="13" fillId="0" borderId="0" xfId="0" applyFont="1" applyAlignment="1">
      <alignment wrapText="1"/>
    </xf>
    <xf numFmtId="164" fontId="13" fillId="0" borderId="0" xfId="0" applyNumberFormat="1" applyFont="1" applyAlignment="1">
      <alignment wrapText="1"/>
    </xf>
    <xf numFmtId="0" fontId="12" fillId="0" borderId="2" xfId="0" applyFont="1" applyBorder="1" applyAlignment="1">
      <alignment wrapText="1"/>
    </xf>
    <xf numFmtId="165" fontId="9" fillId="0" borderId="3" xfId="0" applyNumberFormat="1" applyFont="1" applyBorder="1" applyAlignment="1">
      <alignment wrapText="1"/>
    </xf>
    <xf numFmtId="0" fontId="13" fillId="0" borderId="0" xfId="0" applyFont="1" applyAlignment="1">
      <alignment horizontal="left" wrapText="1" indent="1"/>
    </xf>
    <xf numFmtId="0" fontId="14" fillId="0" borderId="0" xfId="0" applyFont="1" applyAlignment="1">
      <alignment wrapText="1"/>
    </xf>
    <xf numFmtId="0" fontId="10" fillId="0" borderId="0" xfId="0" applyFont="1" applyAlignment="1">
      <alignment horizontal="left" wrapText="1" indent="1"/>
    </xf>
    <xf numFmtId="165" fontId="0" fillId="0" borderId="0" xfId="0" applyNumberFormat="1" applyFont="1"/>
    <xf numFmtId="165" fontId="0" fillId="7" borderId="0" xfId="2" applyNumberFormat="1" applyFont="1" applyFill="1"/>
    <xf numFmtId="0" fontId="0" fillId="0" borderId="0" xfId="0" quotePrefix="1" applyFont="1"/>
    <xf numFmtId="165" fontId="0" fillId="0" borderId="3" xfId="2" applyNumberFormat="1" applyFont="1" applyBorder="1"/>
    <xf numFmtId="165" fontId="0" fillId="0" borderId="1" xfId="0" applyNumberFormat="1" applyFont="1" applyBorder="1"/>
    <xf numFmtId="0" fontId="0" fillId="0" borderId="1" xfId="0" applyFont="1" applyBorder="1"/>
    <xf numFmtId="44" fontId="0" fillId="0" borderId="0" xfId="2" applyFont="1" applyBorder="1" applyAlignment="1">
      <alignment wrapText="1"/>
    </xf>
    <xf numFmtId="44" fontId="0" fillId="0" borderId="0" xfId="2" applyNumberFormat="1" applyFont="1"/>
    <xf numFmtId="0" fontId="8" fillId="2" borderId="0" xfId="0" applyFont="1" applyFill="1" applyAlignment="1">
      <alignment horizontal="left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indent="1"/>
    </xf>
    <xf numFmtId="164" fontId="0" fillId="0" borderId="0" xfId="0" applyNumberFormat="1" applyFont="1"/>
    <xf numFmtId="0" fontId="0" fillId="0" borderId="1" xfId="0" applyFont="1" applyBorder="1" applyAlignment="1">
      <alignment horizontal="left" indent="1"/>
    </xf>
    <xf numFmtId="164" fontId="0" fillId="0" borderId="1" xfId="0" applyNumberFormat="1" applyFont="1" applyBorder="1"/>
    <xf numFmtId="164" fontId="0" fillId="0" borderId="0" xfId="0" applyNumberFormat="1" applyFont="1" applyAlignment="1">
      <alignment horizontal="center" wrapText="1"/>
    </xf>
    <xf numFmtId="0" fontId="0" fillId="0" borderId="0" xfId="0" applyFont="1" applyBorder="1" applyAlignment="1">
      <alignment horizontal="left" indent="1"/>
    </xf>
    <xf numFmtId="165" fontId="0" fillId="4" borderId="0" xfId="0" applyNumberFormat="1" applyFont="1" applyFill="1"/>
    <xf numFmtId="164" fontId="0" fillId="0" borderId="1" xfId="0" applyNumberFormat="1" applyFont="1" applyBorder="1" applyAlignment="1">
      <alignment horizontal="center" wrapText="1"/>
    </xf>
    <xf numFmtId="0" fontId="2" fillId="0" borderId="0" xfId="0" applyFont="1" applyBorder="1"/>
    <xf numFmtId="0" fontId="8" fillId="0" borderId="0" xfId="0" applyFont="1" applyAlignment="1">
      <alignment horizontal="center" wrapText="1"/>
    </xf>
    <xf numFmtId="43" fontId="0" fillId="0" borderId="0" xfId="0" applyNumberFormat="1" applyFont="1"/>
    <xf numFmtId="44" fontId="0" fillId="0" borderId="0" xfId="0" applyNumberFormat="1" applyFont="1"/>
    <xf numFmtId="0" fontId="15" fillId="8" borderId="0" xfId="0" applyFont="1" applyFill="1" applyAlignment="1">
      <alignment horizontal="center" wrapText="1"/>
    </xf>
    <xf numFmtId="0" fontId="10" fillId="0" borderId="0" xfId="0" applyFont="1" applyAlignment="1">
      <alignment horizontal="left" indent="1"/>
    </xf>
    <xf numFmtId="0" fontId="0" fillId="0" borderId="1" xfId="0" applyBorder="1" applyAlignment="1">
      <alignment horizontal="left" indent="1"/>
    </xf>
    <xf numFmtId="9" fontId="0" fillId="0" borderId="0" xfId="3" applyFont="1" applyBorder="1"/>
    <xf numFmtId="2" fontId="6" fillId="0" borderId="0" xfId="0" applyNumberFormat="1" applyFont="1"/>
    <xf numFmtId="9" fontId="0" fillId="0" borderId="0" xfId="0" applyNumberFormat="1"/>
    <xf numFmtId="9" fontId="0" fillId="0" borderId="1" xfId="0" applyNumberFormat="1" applyBorder="1"/>
    <xf numFmtId="165" fontId="0" fillId="5" borderId="0" xfId="2" applyNumberFormat="1" applyFont="1" applyFill="1" applyBorder="1"/>
    <xf numFmtId="164" fontId="0" fillId="6" borderId="0" xfId="1" applyNumberFormat="1" applyFont="1" applyFill="1" applyBorder="1"/>
    <xf numFmtId="0" fontId="11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</cellXfs>
  <cellStyles count="5">
    <cellStyle name="Comma" xfId="1" builtinId="3"/>
    <cellStyle name="Currency" xfId="2" builtinId="4"/>
    <cellStyle name="Hyperlink" xfId="4" builtinId="8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Liquidation Proceeds</a:t>
            </a:r>
          </a:p>
        </c:rich>
      </c:tx>
      <c:layout>
        <c:manualLayout>
          <c:xMode val="edge"/>
          <c:yMode val="edge"/>
          <c:x val="0.44092830623615309"/>
          <c:y val="2.80134668251664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402778127941217"/>
          <c:y val="0.10578316049595544"/>
          <c:w val="0.88123213638104325"/>
          <c:h val="0.78604549278419922"/>
        </c:manualLayout>
      </c:layout>
      <c:areaChart>
        <c:grouping val="stacked"/>
        <c:varyColors val="0"/>
        <c:ser>
          <c:idx val="0"/>
          <c:order val="0"/>
          <c:tx>
            <c:strRef>
              <c:f>'Bottom Up (C)'!$B$81</c:f>
              <c:strCache>
                <c:ptCount val="1"/>
                <c:pt idx="0">
                  <c:v>Series C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val>
            <c:numRef>
              <c:f>'Bottom Up (C)'!$C$81:$N$81</c:f>
              <c:numCache>
                <c:formatCode>_("$"* #,##0_);_("$"* \(#,##0\);_("$"*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60000000</c:v>
                </c:pt>
                <c:pt idx="3">
                  <c:v>60000000</c:v>
                </c:pt>
                <c:pt idx="4">
                  <c:v>60000000</c:v>
                </c:pt>
                <c:pt idx="5">
                  <c:v>60000000</c:v>
                </c:pt>
                <c:pt idx="6">
                  <c:v>60000000</c:v>
                </c:pt>
                <c:pt idx="7">
                  <c:v>60000000</c:v>
                </c:pt>
                <c:pt idx="8">
                  <c:v>60000000</c:v>
                </c:pt>
                <c:pt idx="9">
                  <c:v>60000000</c:v>
                </c:pt>
                <c:pt idx="10">
                  <c:v>75000000</c:v>
                </c:pt>
                <c:pt idx="11">
                  <c:v>171000000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'Bottom Up'!#REF!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AFF6-441D-ABBB-C274A4AD15C6}"/>
            </c:ext>
          </c:extLst>
        </c:ser>
        <c:ser>
          <c:idx val="1"/>
          <c:order val="1"/>
          <c:tx>
            <c:strRef>
              <c:f>'Bottom Up (C)'!$B$82</c:f>
              <c:strCache>
                <c:ptCount val="1"/>
                <c:pt idx="0">
                  <c:v>Series 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val>
            <c:numRef>
              <c:f>'Bottom Up (C)'!$C$82:$N$82</c:f>
              <c:numCache>
                <c:formatCode>_("$"* #,##0_);_("$"* \(#,##0\);_("$"*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15000000</c:v>
                </c:pt>
                <c:pt idx="4">
                  <c:v>15000000</c:v>
                </c:pt>
                <c:pt idx="5">
                  <c:v>15000000</c:v>
                </c:pt>
                <c:pt idx="6">
                  <c:v>15000000</c:v>
                </c:pt>
                <c:pt idx="7">
                  <c:v>15000000</c:v>
                </c:pt>
                <c:pt idx="8">
                  <c:v>20000000</c:v>
                </c:pt>
                <c:pt idx="9">
                  <c:v>50000000</c:v>
                </c:pt>
                <c:pt idx="10">
                  <c:v>62500000</c:v>
                </c:pt>
                <c:pt idx="11">
                  <c:v>142500000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'Bottom Up'!#REF!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AFF6-441D-ABBB-C274A4AD15C6}"/>
            </c:ext>
          </c:extLst>
        </c:ser>
        <c:ser>
          <c:idx val="2"/>
          <c:order val="2"/>
          <c:tx>
            <c:strRef>
              <c:f>'Bottom Up (C)'!$B$83</c:f>
              <c:strCache>
                <c:ptCount val="1"/>
                <c:pt idx="0">
                  <c:v>Series 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val>
            <c:numRef>
              <c:f>'Bottom Up (C)'!$C$83:$N$83</c:f>
              <c:numCache>
                <c:formatCode>_("$"* #,##0_);_("$"* \(#,##0\);_("$"*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5000000</c:v>
                </c:pt>
                <c:pt idx="5">
                  <c:v>5000000</c:v>
                </c:pt>
                <c:pt idx="6">
                  <c:v>10000000</c:v>
                </c:pt>
                <c:pt idx="7">
                  <c:v>15000000</c:v>
                </c:pt>
                <c:pt idx="8">
                  <c:v>20000000</c:v>
                </c:pt>
                <c:pt idx="9">
                  <c:v>50000000</c:v>
                </c:pt>
                <c:pt idx="10">
                  <c:v>62500000</c:v>
                </c:pt>
                <c:pt idx="11">
                  <c:v>142500000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'Bottom Up'!#REF!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AFF6-441D-ABBB-C274A4AD15C6}"/>
            </c:ext>
          </c:extLst>
        </c:ser>
        <c:ser>
          <c:idx val="3"/>
          <c:order val="3"/>
          <c:tx>
            <c:strRef>
              <c:f>'Bottom Up (C)'!$B$84</c:f>
              <c:strCache>
                <c:ptCount val="1"/>
                <c:pt idx="0">
                  <c:v>Common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val>
            <c:numRef>
              <c:f>'Bottom Up (C)'!$C$84:$N$84</c:f>
              <c:numCache>
                <c:formatCode>_("$"* #,##0_);_("$"* \(#,##0\);_("$"*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15000000</c:v>
                </c:pt>
                <c:pt idx="6">
                  <c:v>30000000</c:v>
                </c:pt>
                <c:pt idx="7">
                  <c:v>45000000</c:v>
                </c:pt>
                <c:pt idx="8">
                  <c:v>60000000</c:v>
                </c:pt>
                <c:pt idx="9">
                  <c:v>150000000</c:v>
                </c:pt>
                <c:pt idx="10">
                  <c:v>187500000</c:v>
                </c:pt>
                <c:pt idx="11">
                  <c:v>427500000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'Bottom Up'!#REF!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AFF6-441D-ABBB-C274A4AD15C6}"/>
            </c:ext>
          </c:extLst>
        </c:ser>
        <c:ser>
          <c:idx val="4"/>
          <c:order val="4"/>
          <c:tx>
            <c:strRef>
              <c:f>'Bottom Up (C)'!$B$85</c:f>
              <c:strCache>
                <c:ptCount val="1"/>
                <c:pt idx="0">
                  <c:v>Common Options Z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val>
            <c:numRef>
              <c:f>'Bottom Up (C)'!$C$85:$N$85</c:f>
              <c:numCache>
                <c:formatCode>_("$"* #,##0_);_("$"* \(#,##0\);_("$"*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1000000</c:v>
                </c:pt>
                <c:pt idx="7">
                  <c:v>2000000</c:v>
                </c:pt>
                <c:pt idx="8">
                  <c:v>3000000</c:v>
                </c:pt>
                <c:pt idx="9">
                  <c:v>9000000</c:v>
                </c:pt>
                <c:pt idx="10">
                  <c:v>11500000</c:v>
                </c:pt>
                <c:pt idx="11">
                  <c:v>27500000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'Bottom Up'!#REF!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4-AFF6-441D-ABBB-C274A4AD15C6}"/>
            </c:ext>
          </c:extLst>
        </c:ser>
        <c:ser>
          <c:idx val="5"/>
          <c:order val="5"/>
          <c:tx>
            <c:strRef>
              <c:f>'Bottom Up (C)'!$B$86</c:f>
              <c:strCache>
                <c:ptCount val="1"/>
                <c:pt idx="0">
                  <c:v>Common Options Y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val>
            <c:numRef>
              <c:f>'Bottom Up (C)'!$C$86:$N$86</c:f>
              <c:numCache>
                <c:formatCode>_("$"* #,##0_);_("$"* \(#,##0\);_("$"*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1000000</c:v>
                </c:pt>
                <c:pt idx="8">
                  <c:v>2000000</c:v>
                </c:pt>
                <c:pt idx="9">
                  <c:v>8000000</c:v>
                </c:pt>
                <c:pt idx="10">
                  <c:v>10500000</c:v>
                </c:pt>
                <c:pt idx="11">
                  <c:v>26500000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'Bottom Up'!#REF!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5-AFF6-441D-ABBB-C274A4AD15C6}"/>
            </c:ext>
          </c:extLst>
        </c:ser>
        <c:ser>
          <c:idx val="6"/>
          <c:order val="6"/>
          <c:tx>
            <c:strRef>
              <c:f>'Bottom Up (C)'!$B$87</c:f>
              <c:strCache>
                <c:ptCount val="1"/>
                <c:pt idx="0">
                  <c:v>Common Options X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val>
            <c:numRef>
              <c:f>'Bottom Up (C)'!$C$87:$N$87</c:f>
              <c:numCache>
                <c:formatCode>_("$"* #,##0_);_("$"* \(#,##0\);_("$"*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1000000</c:v>
                </c:pt>
                <c:pt idx="9">
                  <c:v>7000000</c:v>
                </c:pt>
                <c:pt idx="10">
                  <c:v>9500000</c:v>
                </c:pt>
                <c:pt idx="11">
                  <c:v>25500000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'Bottom Up'!#REF!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AFF6-441D-ABBB-C274A4AD15C6}"/>
            </c:ext>
          </c:extLst>
        </c:ser>
        <c:ser>
          <c:idx val="7"/>
          <c:order val="7"/>
          <c:tx>
            <c:strRef>
              <c:f>'Bottom Up (C)'!$B$88</c:f>
              <c:strCache>
                <c:ptCount val="1"/>
                <c:pt idx="0">
                  <c:v>Common Options R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val>
            <c:numRef>
              <c:f>'Bottom Up (C)'!$C$88:$N$88</c:f>
              <c:numCache>
                <c:formatCode>_("$"* #,##0_);_("$"* \(#,##0\);_("$"*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5000000</c:v>
                </c:pt>
                <c:pt idx="11">
                  <c:v>37000000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'Bottom Up'!#REF!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7-AFF6-441D-ABBB-C274A4AD1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2522384"/>
        <c:axId val="337907968"/>
      </c:areaChart>
      <c:catAx>
        <c:axId val="2025223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Sale Price  (per Fully</a:t>
                </a:r>
                <a:r>
                  <a:rPr lang="en-US" baseline="0"/>
                  <a:t> Diluted Share)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0.42916724039599474"/>
              <c:y val="0.9396633022227184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(&quot;$&quot;* #,##0.00_);_(&quot;$&quot;* \(#,##0.00\);_(&quot;$&quot;* &quot;-&quot;??_);_(@_)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7907968"/>
        <c:crosses val="autoZero"/>
        <c:auto val="1"/>
        <c:lblAlgn val="ctr"/>
        <c:lblOffset val="100"/>
        <c:noMultiLvlLbl val="0"/>
      </c:catAx>
      <c:valAx>
        <c:axId val="337907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Equity Proceeds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(&quot;$&quot;* #,##0_);_(&quot;$&quot;* \(#,##0\);_(&quot;$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5223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1841325786909244"/>
          <c:y val="0.14777264942240678"/>
          <c:w val="0.1155778290997206"/>
          <c:h val="0.40727474610568698"/>
        </c:manualLayout>
      </c:layout>
      <c:overlay val="1"/>
      <c:spPr>
        <a:solidFill>
          <a:schemeClr val="bg1"/>
        </a:solidFill>
        <a:ln>
          <a:solidFill>
            <a:schemeClr val="bg1">
              <a:lumMod val="8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https://www.flux.llc/" TargetMode="External"/><Relationship Id="rId1" Type="http://schemas.openxmlformats.org/officeDocument/2006/relationships/hyperlink" Target="https://www.flux.llc/terms-of-use/" TargetMode="External"/><Relationship Id="rId4" Type="http://schemas.openxmlformats.org/officeDocument/2006/relationships/hyperlink" Target="https://www.flux.llc/company/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14288</xdr:colOff>
      <xdr:row>15</xdr:row>
      <xdr:rowOff>14287</xdr:rowOff>
    </xdr:from>
    <xdr:to>
      <xdr:col>13</xdr:col>
      <xdr:colOff>0</xdr:colOff>
      <xdr:row>23</xdr:row>
      <xdr:rowOff>157163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B880AEE-81A4-4D49-9E39-D45A528681B1}"/>
            </a:ext>
          </a:extLst>
        </xdr:cNvPr>
        <xdr:cNvSpPr txBox="1"/>
      </xdr:nvSpPr>
      <xdr:spPr>
        <a:xfrm>
          <a:off x="209550" y="2733674"/>
          <a:ext cx="7753350" cy="1590676"/>
        </a:xfrm>
        <a:prstGeom prst="rect">
          <a:avLst/>
        </a:prstGeom>
        <a:solidFill>
          <a:schemeClr val="lt1"/>
        </a:solidFill>
        <a:ln w="9525" cmpd="sng">
          <a:solidFill>
            <a:schemeClr val="bg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2880" tIns="91440" rIns="182880" bIns="91440" rtlCol="0" anchor="t"/>
        <a:lstStyle/>
        <a:p>
          <a:pPr rtl="0"/>
          <a:r>
            <a:rPr lang="en-US" sz="1100" b="0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Disclaimer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These materials and the information provided herein are (i) for informational and discussion purposes only and are not intended to be, and shall not be regarded or construed as, a recommendation for a transaction or investment or financial, tax, legal, or other advice of any kind, and (ii) subject to various disclaimers and limitations that are set forth in our </a:t>
          </a:r>
          <a:r>
            <a:rPr lang="en-US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Terms of Use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By accessing these materials and the information provided herein, you agree to our </a:t>
          </a:r>
          <a:r>
            <a:rPr lang="en-US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Terms of Use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including, without limitation, all of the disclaimers and limitations set forth therein.</a:t>
          </a:r>
        </a:p>
        <a:p>
          <a:pPr rtl="0"/>
          <a:endParaRPr lang="en-US" b="0">
            <a:effectLst/>
          </a:endParaRPr>
        </a:p>
      </xdr:txBody>
    </xdr:sp>
    <xdr:clientData/>
  </xdr:twoCellAnchor>
  <xdr:twoCellAnchor>
    <xdr:from>
      <xdr:col>10</xdr:col>
      <xdr:colOff>495300</xdr:colOff>
      <xdr:row>21</xdr:row>
      <xdr:rowOff>104775</xdr:rowOff>
    </xdr:from>
    <xdr:to>
      <xdr:col>12</xdr:col>
      <xdr:colOff>561975</xdr:colOff>
      <xdr:row>23</xdr:row>
      <xdr:rowOff>71439</xdr:rowOff>
    </xdr:to>
    <xdr:sp macro="" textlink="">
      <xdr:nvSpPr>
        <xdr:cNvPr id="3" name="Rectangle: Rounded Corner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8B66B0A-7AAA-42C6-BF96-1B9751106A6B}"/>
            </a:ext>
          </a:extLst>
        </xdr:cNvPr>
        <xdr:cNvSpPr/>
      </xdr:nvSpPr>
      <xdr:spPr>
        <a:xfrm>
          <a:off x="6515100" y="3905250"/>
          <a:ext cx="1362075" cy="333376"/>
        </a:xfrm>
        <a:prstGeom prst="roundRect">
          <a:avLst/>
        </a:prstGeom>
        <a:solidFill>
          <a:srgbClr val="0999B4">
            <a:alpha val="80000"/>
          </a:srgbClr>
        </a:solidFill>
        <a:ln w="28575">
          <a:solidFill>
            <a:srgbClr val="0999B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0"/>
            <a:t>Terms of Use</a:t>
          </a:r>
        </a:p>
      </xdr:txBody>
    </xdr:sp>
    <xdr:clientData/>
  </xdr:twoCellAnchor>
  <xdr:twoCellAnchor editAs="oneCell">
    <xdr:from>
      <xdr:col>1</xdr:col>
      <xdr:colOff>142875</xdr:colOff>
      <xdr:row>0</xdr:row>
      <xdr:rowOff>138114</xdr:rowOff>
    </xdr:from>
    <xdr:to>
      <xdr:col>5</xdr:col>
      <xdr:colOff>436151</xdr:colOff>
      <xdr:row>6</xdr:row>
      <xdr:rowOff>104776</xdr:rowOff>
    </xdr:to>
    <xdr:pic>
      <xdr:nvPicPr>
        <xdr:cNvPr id="4" name="Pictur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A6AE71A-13D3-450F-8FB3-92C96B59AB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142876"/>
          <a:ext cx="2884076" cy="1047750"/>
        </a:xfrm>
        <a:prstGeom prst="rect">
          <a:avLst/>
        </a:prstGeom>
      </xdr:spPr>
    </xdr:pic>
    <xdr:clientData/>
  </xdr:twoCellAnchor>
  <xdr:twoCellAnchor>
    <xdr:from>
      <xdr:col>1</xdr:col>
      <xdr:colOff>28575</xdr:colOff>
      <xdr:row>7</xdr:row>
      <xdr:rowOff>71438</xdr:rowOff>
    </xdr:from>
    <xdr:to>
      <xdr:col>13</xdr:col>
      <xdr:colOff>0</xdr:colOff>
      <xdr:row>7</xdr:row>
      <xdr:rowOff>71438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A6D3C3B5-AA13-430E-B57B-F7A197E6DEFD}"/>
            </a:ext>
          </a:extLst>
        </xdr:cNvPr>
        <xdr:cNvCxnSpPr/>
      </xdr:nvCxnSpPr>
      <xdr:spPr>
        <a:xfrm>
          <a:off x="219075" y="1343025"/>
          <a:ext cx="7743825" cy="0"/>
        </a:xfrm>
        <a:prstGeom prst="line">
          <a:avLst/>
        </a:prstGeom>
        <a:ln w="9525">
          <a:solidFill>
            <a:schemeClr val="bg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123826</xdr:colOff>
      <xdr:row>9</xdr:row>
      <xdr:rowOff>19049</xdr:rowOff>
    </xdr:from>
    <xdr:to>
      <xdr:col>12</xdr:col>
      <xdr:colOff>566738</xdr:colOff>
      <xdr:row>10</xdr:row>
      <xdr:rowOff>166688</xdr:rowOff>
    </xdr:to>
    <xdr:sp macro="" textlink="">
      <xdr:nvSpPr>
        <xdr:cNvPr id="6" name="Rectangle: Rounded Corner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E7F9211D-BB0D-4490-B50D-50703B245FBA}"/>
            </a:ext>
          </a:extLst>
        </xdr:cNvPr>
        <xdr:cNvSpPr/>
      </xdr:nvSpPr>
      <xdr:spPr>
        <a:xfrm>
          <a:off x="6791326" y="1647824"/>
          <a:ext cx="1095374" cy="333376"/>
        </a:xfrm>
        <a:prstGeom prst="roundRect">
          <a:avLst/>
        </a:prstGeom>
        <a:solidFill>
          <a:srgbClr val="0999B4">
            <a:alpha val="80000"/>
          </a:srgbClr>
        </a:solidFill>
        <a:ln w="28575">
          <a:solidFill>
            <a:srgbClr val="0999B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0"/>
            <a:t>Contact Us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104</xdr:row>
      <xdr:rowOff>0</xdr:rowOff>
    </xdr:from>
    <xdr:to>
      <xdr:col>10</xdr:col>
      <xdr:colOff>0</xdr:colOff>
      <xdr:row>137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B3D7FBD-B453-402A-85B4-7A05B3E9E8A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9B6F5-E056-413E-9453-89349B396FAC}">
  <dimension ref="B6:M11"/>
  <sheetViews>
    <sheetView tabSelected="1" workbookViewId="0"/>
  </sheetViews>
  <sheetFormatPr defaultRowHeight="14.25" x14ac:dyDescent="0.45"/>
  <cols>
    <col min="1" max="1" width="2.6640625" style="1" customWidth="1"/>
    <col min="2" max="12" width="9.06640625" style="1"/>
    <col min="13" max="13" width="9.06640625" style="1" customWidth="1"/>
    <col min="14" max="16384" width="9.06640625" style="1"/>
  </cols>
  <sheetData>
    <row r="6" spans="2:13" x14ac:dyDescent="0.45">
      <c r="M6" s="2"/>
    </row>
    <row r="10" spans="2:13" x14ac:dyDescent="0.45">
      <c r="B10" s="1" t="s">
        <v>0</v>
      </c>
      <c r="C10" s="69" t="str" cm="1">
        <f t="array" aca="1" ref="C10" ca="1">MID(CELL("filename",A1),FIND("[",CELL("filename",A1))+1,FIND("]", CELL("filename",A1))-FIND("[",CELL("filename",A1))-1)</f>
        <v>Liq_Model_PartC_v1.xlsx</v>
      </c>
    </row>
    <row r="11" spans="2:13" x14ac:dyDescent="0.45">
      <c r="B11" s="1" t="s">
        <v>1</v>
      </c>
      <c r="C11" s="3">
        <v>1</v>
      </c>
    </row>
  </sheetData>
  <sheetProtection algorithmName="SHA-512" hashValue="PZWvoqosjCFkPmDbYDkXj+dBBbrQgnIASmsTQaxKtsjJzu2cZdA3BEPGKMoim2jIF3pc5fnuHag+2ZmFm1n/3w==" saltValue="SS2CD8H/NesxNnVtNPq7tA==" spinCount="100000" sheet="1" objects="1" scenarios="1"/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EC4D1-F7FE-4E94-BEA8-16A33A9E9D96}">
  <dimension ref="A1:O102"/>
  <sheetViews>
    <sheetView showGridLines="0" zoomScale="80" zoomScaleNormal="80" workbookViewId="0"/>
  </sheetViews>
  <sheetFormatPr defaultRowHeight="14.25" x14ac:dyDescent="0.45"/>
  <cols>
    <col min="1" max="1" width="2.6640625" style="51" customWidth="1"/>
    <col min="2" max="2" width="39.59765625" style="51" customWidth="1"/>
    <col min="3" max="15" width="18.46484375" style="51" customWidth="1"/>
    <col min="16" max="16384" width="9.06640625" style="51"/>
  </cols>
  <sheetData>
    <row r="1" spans="1:6" s="70" customFormat="1" ht="33" customHeight="1" x14ac:dyDescent="0.45">
      <c r="A1" s="34" t="s">
        <v>11</v>
      </c>
    </row>
    <row r="2" spans="1:6" s="70" customFormat="1" ht="13.9" customHeight="1" x14ac:dyDescent="0.45">
      <c r="A2" s="34"/>
    </row>
    <row r="3" spans="1:6" ht="19.25" customHeight="1" x14ac:dyDescent="0.45">
      <c r="B3" s="13" t="s">
        <v>2</v>
      </c>
      <c r="C3" s="14" t="s">
        <v>22</v>
      </c>
      <c r="D3" s="14" t="s">
        <v>9</v>
      </c>
      <c r="E3" s="14" t="s">
        <v>7</v>
      </c>
      <c r="F3" s="12" t="s">
        <v>29</v>
      </c>
    </row>
    <row r="4" spans="1:6" x14ac:dyDescent="0.45">
      <c r="B4" s="84" t="s">
        <v>4</v>
      </c>
      <c r="C4" s="8">
        <v>0</v>
      </c>
      <c r="D4" s="8">
        <v>0</v>
      </c>
      <c r="E4" s="72">
        <f>C4-D4</f>
        <v>0</v>
      </c>
      <c r="F4" s="45">
        <f>D4/$D$14</f>
        <v>0</v>
      </c>
    </row>
    <row r="5" spans="1:6" x14ac:dyDescent="0.45">
      <c r="B5" s="6" t="s">
        <v>56</v>
      </c>
      <c r="C5" s="8">
        <v>3000000</v>
      </c>
      <c r="D5" s="8">
        <v>3000000</v>
      </c>
      <c r="E5" s="72">
        <f t="shared" ref="E5:E6" si="0">C5-D5</f>
        <v>0</v>
      </c>
      <c r="F5" s="45">
        <f t="shared" ref="F5:F6" si="1">D5/$D$14</f>
        <v>0.16666666666666666</v>
      </c>
    </row>
    <row r="6" spans="1:6" x14ac:dyDescent="0.45">
      <c r="B6" s="6" t="s">
        <v>57</v>
      </c>
      <c r="C6" s="8">
        <v>2500000</v>
      </c>
      <c r="D6" s="8">
        <v>2500000</v>
      </c>
      <c r="E6" s="72">
        <f t="shared" si="0"/>
        <v>0</v>
      </c>
      <c r="F6" s="45">
        <f t="shared" si="1"/>
        <v>0.1388888888888889</v>
      </c>
    </row>
    <row r="7" spans="1:6" x14ac:dyDescent="0.45">
      <c r="B7" s="6" t="s">
        <v>5</v>
      </c>
      <c r="C7" s="8">
        <v>2500000</v>
      </c>
      <c r="D7" s="8">
        <v>2500000</v>
      </c>
      <c r="E7" s="72">
        <f t="shared" ref="E7:E14" si="2">C7-D7</f>
        <v>0</v>
      </c>
      <c r="F7" s="45">
        <f>D7/$D$14</f>
        <v>0.1388888888888889</v>
      </c>
    </row>
    <row r="8" spans="1:6" x14ac:dyDescent="0.45">
      <c r="B8" s="6" t="s">
        <v>6</v>
      </c>
      <c r="C8" s="8">
        <v>7500000</v>
      </c>
      <c r="D8" s="8">
        <v>7500000</v>
      </c>
      <c r="E8" s="72">
        <f t="shared" ref="E8:E10" si="3">C8-D8</f>
        <v>0</v>
      </c>
      <c r="F8" s="45">
        <f t="shared" ref="F8:F10" si="4">D8/$D$14</f>
        <v>0.41666666666666669</v>
      </c>
    </row>
    <row r="9" spans="1:6" x14ac:dyDescent="0.45">
      <c r="B9" s="6" t="s">
        <v>58</v>
      </c>
      <c r="C9" s="8">
        <v>500000</v>
      </c>
      <c r="D9" s="8">
        <v>500000</v>
      </c>
      <c r="E9" s="72">
        <f t="shared" si="3"/>
        <v>0</v>
      </c>
      <c r="F9" s="45">
        <f t="shared" si="4"/>
        <v>2.7777777777777776E-2</v>
      </c>
    </row>
    <row r="10" spans="1:6" x14ac:dyDescent="0.45">
      <c r="B10" s="6" t="s">
        <v>59</v>
      </c>
      <c r="C10" s="8">
        <v>500000</v>
      </c>
      <c r="D10" s="8">
        <v>500000</v>
      </c>
      <c r="E10" s="72">
        <f t="shared" si="3"/>
        <v>0</v>
      </c>
      <c r="F10" s="45">
        <f t="shared" si="4"/>
        <v>2.7777777777777776E-2</v>
      </c>
    </row>
    <row r="11" spans="1:6" x14ac:dyDescent="0.45">
      <c r="B11" s="85" t="s">
        <v>60</v>
      </c>
      <c r="C11" s="9">
        <v>500000</v>
      </c>
      <c r="D11" s="9">
        <v>500000</v>
      </c>
      <c r="E11" s="74">
        <f t="shared" si="2"/>
        <v>0</v>
      </c>
      <c r="F11" s="46">
        <f>D11/$D$14</f>
        <v>2.7777777777777776E-2</v>
      </c>
    </row>
    <row r="12" spans="1:6" x14ac:dyDescent="0.45">
      <c r="B12" s="5" t="s">
        <v>23</v>
      </c>
      <c r="C12" s="15">
        <f>SUM(C4:C11)</f>
        <v>17000000</v>
      </c>
      <c r="D12" s="15">
        <f>SUM(D4:D11)</f>
        <v>17000000</v>
      </c>
      <c r="E12" s="72">
        <f>SUM(E4:E11)</f>
        <v>0</v>
      </c>
      <c r="F12" s="45">
        <f>SUM(F4:F11)</f>
        <v>0.94444444444444453</v>
      </c>
    </row>
    <row r="13" spans="1:6" x14ac:dyDescent="0.45">
      <c r="B13" s="73" t="s">
        <v>17</v>
      </c>
      <c r="C13" s="9">
        <v>1000000</v>
      </c>
      <c r="D13" s="9">
        <v>1000000</v>
      </c>
      <c r="E13" s="74">
        <f t="shared" si="2"/>
        <v>0</v>
      </c>
      <c r="F13" s="46">
        <f>D13/$D$14</f>
        <v>5.5555555555555552E-2</v>
      </c>
    </row>
    <row r="14" spans="1:6" x14ac:dyDescent="0.45">
      <c r="B14" s="5" t="s">
        <v>24</v>
      </c>
      <c r="C14" s="29">
        <f>C12+C13</f>
        <v>18000000</v>
      </c>
      <c r="D14" s="29">
        <f>D12+D13</f>
        <v>18000000</v>
      </c>
      <c r="E14" s="72">
        <f t="shared" si="2"/>
        <v>0</v>
      </c>
      <c r="F14" s="45">
        <f>+F12+F13</f>
        <v>1</v>
      </c>
    </row>
    <row r="17" spans="1:14" s="70" customFormat="1" ht="33" customHeight="1" x14ac:dyDescent="0.45">
      <c r="A17" s="34" t="s">
        <v>28</v>
      </c>
      <c r="K17" s="51"/>
      <c r="L17" s="51"/>
      <c r="M17" s="51"/>
      <c r="N17" s="51"/>
    </row>
    <row r="19" spans="1:14" ht="33" customHeight="1" x14ac:dyDescent="0.45">
      <c r="B19" s="13" t="s">
        <v>27</v>
      </c>
      <c r="C19" s="27" t="s">
        <v>30</v>
      </c>
      <c r="D19" s="26" t="s">
        <v>8</v>
      </c>
      <c r="E19" s="27" t="s">
        <v>12</v>
      </c>
      <c r="F19" s="27" t="s">
        <v>13</v>
      </c>
      <c r="G19" s="27" t="s">
        <v>14</v>
      </c>
      <c r="H19" s="27" t="s">
        <v>21</v>
      </c>
      <c r="I19" s="27" t="s">
        <v>15</v>
      </c>
      <c r="J19" s="27" t="s">
        <v>16</v>
      </c>
    </row>
    <row r="20" spans="1:14" x14ac:dyDescent="0.45">
      <c r="B20" s="84" t="s">
        <v>4</v>
      </c>
      <c r="C20" s="19">
        <f>C4</f>
        <v>0</v>
      </c>
      <c r="D20" s="86">
        <f>C20/$C$29</f>
        <v>0</v>
      </c>
      <c r="E20" s="20"/>
      <c r="F20" s="21"/>
      <c r="G20" s="87"/>
      <c r="H20" s="20"/>
      <c r="I20" s="31"/>
      <c r="J20" s="31"/>
    </row>
    <row r="21" spans="1:14" x14ac:dyDescent="0.45">
      <c r="B21" s="6" t="s">
        <v>56</v>
      </c>
      <c r="C21" s="19">
        <f>C5</f>
        <v>3000000</v>
      </c>
      <c r="D21" s="88">
        <f>C21/$C$29</f>
        <v>0.16666666666666666</v>
      </c>
      <c r="E21" s="31">
        <f>IFERROR(F21/C21,0)</f>
        <v>20</v>
      </c>
      <c r="F21" s="21">
        <v>60000000</v>
      </c>
      <c r="G21" s="87">
        <v>1</v>
      </c>
      <c r="H21" s="20">
        <f t="shared" ref="H21:H22" si="5">C21*E21*G21</f>
        <v>60000000</v>
      </c>
      <c r="I21" s="31"/>
      <c r="J21" s="31">
        <f>+H21/C21</f>
        <v>20</v>
      </c>
    </row>
    <row r="22" spans="1:14" x14ac:dyDescent="0.45">
      <c r="B22" s="6" t="s">
        <v>57</v>
      </c>
      <c r="C22" s="19">
        <f>C6</f>
        <v>2500000</v>
      </c>
      <c r="D22" s="88">
        <f>C22/$C$29</f>
        <v>0.1388888888888889</v>
      </c>
      <c r="E22" s="31">
        <f>IFERROR(F22/C22,0)</f>
        <v>6</v>
      </c>
      <c r="F22" s="21">
        <v>15000000</v>
      </c>
      <c r="G22" s="87">
        <v>1</v>
      </c>
      <c r="H22" s="20">
        <f t="shared" si="5"/>
        <v>15000000</v>
      </c>
      <c r="I22" s="31"/>
      <c r="J22" s="31">
        <f t="shared" ref="J22:J23" si="6">+H22/C22</f>
        <v>6</v>
      </c>
    </row>
    <row r="23" spans="1:14" x14ac:dyDescent="0.45">
      <c r="B23" s="6" t="s">
        <v>5</v>
      </c>
      <c r="C23" s="19">
        <f>C7</f>
        <v>2500000</v>
      </c>
      <c r="D23" s="88">
        <f>C23/$C$29</f>
        <v>0.1388888888888889</v>
      </c>
      <c r="E23" s="31">
        <f>IFERROR(F23/C23,0)</f>
        <v>2</v>
      </c>
      <c r="F23" s="21">
        <v>5000000</v>
      </c>
      <c r="G23" s="87">
        <v>1</v>
      </c>
      <c r="H23" s="20">
        <f>C23*E23*G23</f>
        <v>5000000</v>
      </c>
      <c r="I23" s="31"/>
      <c r="J23" s="31">
        <f t="shared" si="6"/>
        <v>2</v>
      </c>
    </row>
    <row r="24" spans="1:14" x14ac:dyDescent="0.45">
      <c r="B24" s="6" t="s">
        <v>6</v>
      </c>
      <c r="C24" s="19">
        <f>C8</f>
        <v>7500000</v>
      </c>
      <c r="D24" s="88">
        <f>C24/$C$29</f>
        <v>0.41666666666666669</v>
      </c>
      <c r="E24" s="20"/>
      <c r="F24" s="21"/>
      <c r="G24" s="87"/>
      <c r="H24" s="20"/>
      <c r="I24" s="31"/>
      <c r="J24" s="31"/>
    </row>
    <row r="25" spans="1:14" x14ac:dyDescent="0.45">
      <c r="B25" s="6" t="s">
        <v>58</v>
      </c>
      <c r="C25" s="19">
        <f>+C9</f>
        <v>500000</v>
      </c>
      <c r="D25" s="88"/>
      <c r="E25" s="20"/>
      <c r="F25" s="21"/>
      <c r="G25" s="87"/>
      <c r="H25" s="20"/>
      <c r="I25" s="42">
        <v>2</v>
      </c>
      <c r="J25" s="31">
        <f t="shared" ref="J25:J28" si="7">I25</f>
        <v>2</v>
      </c>
    </row>
    <row r="26" spans="1:14" x14ac:dyDescent="0.45">
      <c r="B26" s="6" t="s">
        <v>59</v>
      </c>
      <c r="C26" s="19">
        <f t="shared" ref="C26:C27" si="8">+C10</f>
        <v>500000</v>
      </c>
      <c r="D26" s="88"/>
      <c r="E26" s="20"/>
      <c r="F26" s="21"/>
      <c r="G26" s="87"/>
      <c r="H26" s="20"/>
      <c r="I26" s="42">
        <v>4</v>
      </c>
      <c r="J26" s="31">
        <f t="shared" si="7"/>
        <v>4</v>
      </c>
    </row>
    <row r="27" spans="1:14" x14ac:dyDescent="0.45">
      <c r="B27" s="6" t="s">
        <v>60</v>
      </c>
      <c r="C27" s="19">
        <f t="shared" si="8"/>
        <v>500000</v>
      </c>
      <c r="D27" s="88"/>
      <c r="E27" s="20"/>
      <c r="F27" s="21"/>
      <c r="G27" s="87"/>
      <c r="H27" s="20"/>
      <c r="I27" s="42">
        <v>6</v>
      </c>
      <c r="J27" s="31">
        <f t="shared" si="7"/>
        <v>6</v>
      </c>
    </row>
    <row r="28" spans="1:14" x14ac:dyDescent="0.45">
      <c r="B28" s="85" t="s">
        <v>61</v>
      </c>
      <c r="C28" s="22">
        <f>+C13</f>
        <v>1000000</v>
      </c>
      <c r="D28" s="89">
        <f>C28/$C$29</f>
        <v>5.5555555555555552E-2</v>
      </c>
      <c r="E28" s="23"/>
      <c r="F28" s="24"/>
      <c r="G28" s="25"/>
      <c r="H28" s="23"/>
      <c r="I28" s="10">
        <v>20</v>
      </c>
      <c r="J28" s="32">
        <f t="shared" si="7"/>
        <v>20</v>
      </c>
    </row>
    <row r="29" spans="1:14" x14ac:dyDescent="0.45">
      <c r="B29" s="51" t="s">
        <v>20</v>
      </c>
      <c r="C29" s="30">
        <f>SUM(C21:C28)</f>
        <v>18000000</v>
      </c>
      <c r="D29" s="11">
        <f>SUM(D21:D28)</f>
        <v>0.91666666666666674</v>
      </c>
      <c r="F29" s="18">
        <f>SUM(F21:F28)</f>
        <v>80000000</v>
      </c>
      <c r="H29" s="18">
        <f>SUM(H21:H28)</f>
        <v>80000000</v>
      </c>
      <c r="I29" s="17"/>
      <c r="J29" s="17"/>
    </row>
    <row r="32" spans="1:14" s="70" customFormat="1" ht="33" customHeight="1" x14ac:dyDescent="0.45">
      <c r="A32" s="34" t="s">
        <v>3</v>
      </c>
    </row>
    <row r="33" spans="2:15" x14ac:dyDescent="0.45">
      <c r="C33" s="39">
        <v>1</v>
      </c>
      <c r="D33" s="39">
        <v>2</v>
      </c>
      <c r="E33" s="39">
        <v>3</v>
      </c>
      <c r="F33" s="39">
        <v>4</v>
      </c>
      <c r="G33" s="39">
        <v>5</v>
      </c>
      <c r="H33" s="39">
        <v>6</v>
      </c>
      <c r="I33" s="39">
        <v>7</v>
      </c>
      <c r="J33" s="39">
        <v>8</v>
      </c>
      <c r="K33" s="39">
        <v>9</v>
      </c>
      <c r="L33" s="39">
        <v>10</v>
      </c>
      <c r="M33" s="39">
        <v>11</v>
      </c>
      <c r="N33" s="39">
        <v>12</v>
      </c>
    </row>
    <row r="34" spans="2:15" s="70" customFormat="1" ht="21.4" customHeight="1" x14ac:dyDescent="0.45">
      <c r="B34" s="36" t="s">
        <v>10</v>
      </c>
      <c r="C34" s="38">
        <v>0</v>
      </c>
      <c r="D34" s="38">
        <v>20000000</v>
      </c>
      <c r="E34" s="37">
        <f>E41-E39</f>
        <v>80000000</v>
      </c>
      <c r="F34" s="37">
        <f t="shared" ref="F34:L34" si="9">F41-F39</f>
        <v>95000000</v>
      </c>
      <c r="G34" s="37">
        <f t="shared" si="9"/>
        <v>100000000</v>
      </c>
      <c r="H34" s="37">
        <f t="shared" si="9"/>
        <v>115000000</v>
      </c>
      <c r="I34" s="37">
        <f t="shared" si="9"/>
        <v>136000000</v>
      </c>
      <c r="J34" s="37">
        <f t="shared" si="9"/>
        <v>158000000</v>
      </c>
      <c r="K34" s="37">
        <f t="shared" si="9"/>
        <v>186000000</v>
      </c>
      <c r="L34" s="37">
        <f t="shared" si="9"/>
        <v>354000000</v>
      </c>
      <c r="M34" s="37">
        <f t="shared" ref="M34:N34" si="10">M41-M39</f>
        <v>444000000</v>
      </c>
      <c r="N34" s="37">
        <f t="shared" si="10"/>
        <v>1020000000</v>
      </c>
    </row>
    <row r="35" spans="2:15" ht="33" customHeight="1" x14ac:dyDescent="0.45">
      <c r="B35" s="13" t="s">
        <v>26</v>
      </c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</row>
    <row r="36" spans="2:15" x14ac:dyDescent="0.45">
      <c r="B36" s="84" t="s">
        <v>4</v>
      </c>
      <c r="C36" s="28">
        <v>0</v>
      </c>
      <c r="D36" s="40">
        <v>0</v>
      </c>
      <c r="E36" s="40">
        <v>0</v>
      </c>
      <c r="F36" s="40">
        <v>0</v>
      </c>
      <c r="G36" s="40">
        <v>0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40">
        <v>0</v>
      </c>
      <c r="N36" s="40">
        <v>0</v>
      </c>
    </row>
    <row r="37" spans="2:15" x14ac:dyDescent="0.45">
      <c r="B37" s="71" t="s">
        <v>19</v>
      </c>
      <c r="C37" s="28">
        <v>-5000000</v>
      </c>
      <c r="D37" s="40">
        <f>C37</f>
        <v>-5000000</v>
      </c>
      <c r="E37" s="40">
        <f t="shared" ref="E37:L37" si="11">D37</f>
        <v>-5000000</v>
      </c>
      <c r="F37" s="40">
        <f t="shared" si="11"/>
        <v>-5000000</v>
      </c>
      <c r="G37" s="40">
        <f t="shared" si="11"/>
        <v>-5000000</v>
      </c>
      <c r="H37" s="40">
        <f t="shared" si="11"/>
        <v>-5000000</v>
      </c>
      <c r="I37" s="40">
        <f t="shared" si="11"/>
        <v>-5000000</v>
      </c>
      <c r="J37" s="40">
        <f t="shared" si="11"/>
        <v>-5000000</v>
      </c>
      <c r="K37" s="40">
        <f t="shared" si="11"/>
        <v>-5000000</v>
      </c>
      <c r="L37" s="40">
        <f t="shared" si="11"/>
        <v>-5000000</v>
      </c>
      <c r="M37" s="40">
        <f t="shared" ref="M37:M38" si="12">L37</f>
        <v>-5000000</v>
      </c>
      <c r="N37" s="40">
        <f t="shared" ref="N37:N38" si="13">M37</f>
        <v>-5000000</v>
      </c>
    </row>
    <row r="38" spans="2:15" x14ac:dyDescent="0.45">
      <c r="B38" s="73" t="s">
        <v>18</v>
      </c>
      <c r="C38" s="9">
        <v>-15000000</v>
      </c>
      <c r="D38" s="33">
        <f>C38</f>
        <v>-15000000</v>
      </c>
      <c r="E38" s="33">
        <f t="shared" ref="E38:L38" si="14">D38</f>
        <v>-15000000</v>
      </c>
      <c r="F38" s="33">
        <f t="shared" si="14"/>
        <v>-15000000</v>
      </c>
      <c r="G38" s="33">
        <f t="shared" si="14"/>
        <v>-15000000</v>
      </c>
      <c r="H38" s="33">
        <f t="shared" si="14"/>
        <v>-15000000</v>
      </c>
      <c r="I38" s="33">
        <f t="shared" si="14"/>
        <v>-15000000</v>
      </c>
      <c r="J38" s="33">
        <f t="shared" si="14"/>
        <v>-15000000</v>
      </c>
      <c r="K38" s="33">
        <f t="shared" si="14"/>
        <v>-15000000</v>
      </c>
      <c r="L38" s="33">
        <f t="shared" si="14"/>
        <v>-15000000</v>
      </c>
      <c r="M38" s="33">
        <f t="shared" si="12"/>
        <v>-15000000</v>
      </c>
      <c r="N38" s="33">
        <f t="shared" si="13"/>
        <v>-15000000</v>
      </c>
    </row>
    <row r="39" spans="2:15" x14ac:dyDescent="0.45">
      <c r="B39" s="16" t="s">
        <v>25</v>
      </c>
      <c r="C39" s="72">
        <f>SUM(C36:C38)</f>
        <v>-20000000</v>
      </c>
      <c r="D39" s="72">
        <f t="shared" ref="D39:L39" si="15">SUM(D36:D38)</f>
        <v>-20000000</v>
      </c>
      <c r="E39" s="72">
        <f t="shared" si="15"/>
        <v>-20000000</v>
      </c>
      <c r="F39" s="72">
        <f t="shared" si="15"/>
        <v>-20000000</v>
      </c>
      <c r="G39" s="72">
        <f t="shared" si="15"/>
        <v>-20000000</v>
      </c>
      <c r="H39" s="72">
        <f t="shared" si="15"/>
        <v>-20000000</v>
      </c>
      <c r="I39" s="72">
        <f t="shared" si="15"/>
        <v>-20000000</v>
      </c>
      <c r="J39" s="72">
        <f t="shared" si="15"/>
        <v>-20000000</v>
      </c>
      <c r="K39" s="72">
        <f t="shared" si="15"/>
        <v>-20000000</v>
      </c>
      <c r="L39" s="72">
        <f t="shared" si="15"/>
        <v>-20000000</v>
      </c>
      <c r="M39" s="72">
        <f t="shared" ref="M39:N39" si="16">SUM(M36:M38)</f>
        <v>-20000000</v>
      </c>
      <c r="N39" s="72">
        <f t="shared" si="16"/>
        <v>-20000000</v>
      </c>
    </row>
    <row r="41" spans="2:15" s="70" customFormat="1" ht="21.85" customHeight="1" x14ac:dyDescent="0.45">
      <c r="B41" s="35" t="s">
        <v>70</v>
      </c>
      <c r="C41" s="37">
        <f>C34+C39</f>
        <v>-20000000</v>
      </c>
      <c r="D41" s="37">
        <f>D34+D39</f>
        <v>0</v>
      </c>
      <c r="E41" s="37">
        <f>E58</f>
        <v>60000000</v>
      </c>
      <c r="F41" s="37">
        <f t="shared" ref="F41:L41" si="17">F58</f>
        <v>75000000</v>
      </c>
      <c r="G41" s="37">
        <f t="shared" si="17"/>
        <v>80000000</v>
      </c>
      <c r="H41" s="37">
        <f t="shared" si="17"/>
        <v>95000000</v>
      </c>
      <c r="I41" s="37">
        <f t="shared" si="17"/>
        <v>116000000</v>
      </c>
      <c r="J41" s="37">
        <f t="shared" si="17"/>
        <v>138000000</v>
      </c>
      <c r="K41" s="37">
        <f t="shared" si="17"/>
        <v>166000000</v>
      </c>
      <c r="L41" s="37">
        <f t="shared" si="17"/>
        <v>334000000</v>
      </c>
      <c r="M41" s="37">
        <f t="shared" ref="M41:N41" si="18">M58</f>
        <v>424000000</v>
      </c>
      <c r="N41" s="37">
        <f t="shared" si="18"/>
        <v>1000000000</v>
      </c>
    </row>
    <row r="43" spans="2:15" ht="42.75" x14ac:dyDescent="0.45">
      <c r="B43" s="70" t="s">
        <v>32</v>
      </c>
      <c r="C43" s="92" t="s">
        <v>38</v>
      </c>
      <c r="D43" s="92" t="s">
        <v>39</v>
      </c>
      <c r="E43" s="92" t="s">
        <v>62</v>
      </c>
      <c r="F43" s="92" t="s">
        <v>63</v>
      </c>
      <c r="G43" s="92" t="s">
        <v>47</v>
      </c>
      <c r="H43" s="92" t="s">
        <v>48</v>
      </c>
      <c r="I43" s="92" t="s">
        <v>65</v>
      </c>
      <c r="J43" s="92" t="s">
        <v>64</v>
      </c>
      <c r="K43" s="92" t="s">
        <v>66</v>
      </c>
      <c r="L43" s="92" t="s">
        <v>67</v>
      </c>
      <c r="M43" s="92" t="s">
        <v>68</v>
      </c>
      <c r="N43" s="92" t="s">
        <v>69</v>
      </c>
      <c r="O43" s="92" t="s">
        <v>46</v>
      </c>
    </row>
    <row r="44" spans="2:15" x14ac:dyDescent="0.45">
      <c r="B44" s="51" t="s">
        <v>33</v>
      </c>
      <c r="C44" s="93">
        <v>1</v>
      </c>
      <c r="D44" s="93">
        <v>2</v>
      </c>
      <c r="E44" s="93">
        <v>3</v>
      </c>
      <c r="F44" s="93">
        <v>4</v>
      </c>
      <c r="G44" s="93">
        <v>5</v>
      </c>
      <c r="H44" s="93">
        <v>6</v>
      </c>
      <c r="I44" s="93">
        <v>7</v>
      </c>
      <c r="J44" s="93">
        <v>8</v>
      </c>
      <c r="K44" s="93">
        <v>9</v>
      </c>
      <c r="L44" s="93">
        <v>10</v>
      </c>
      <c r="M44" s="93">
        <v>11</v>
      </c>
      <c r="N44" s="93">
        <v>12</v>
      </c>
    </row>
    <row r="46" spans="2:15" x14ac:dyDescent="0.45">
      <c r="B46" s="4" t="s">
        <v>34</v>
      </c>
      <c r="C46" s="42">
        <v>0</v>
      </c>
      <c r="D46" s="42">
        <v>0</v>
      </c>
      <c r="E46" s="42">
        <v>0</v>
      </c>
      <c r="F46" s="42">
        <v>0</v>
      </c>
      <c r="G46" s="42">
        <v>0</v>
      </c>
      <c r="H46" s="42">
        <v>2</v>
      </c>
      <c r="I46" s="42">
        <v>4</v>
      </c>
      <c r="J46" s="42">
        <v>6</v>
      </c>
      <c r="K46" s="42">
        <v>8</v>
      </c>
      <c r="L46" s="42">
        <v>20</v>
      </c>
      <c r="M46" s="42">
        <v>25</v>
      </c>
      <c r="N46" s="42">
        <v>57</v>
      </c>
      <c r="O46" s="80" t="s">
        <v>49</v>
      </c>
    </row>
    <row r="47" spans="2:15" x14ac:dyDescent="0.45">
      <c r="O47" s="52"/>
    </row>
    <row r="48" spans="2:15" x14ac:dyDescent="0.45">
      <c r="B48" s="66" t="s">
        <v>45</v>
      </c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75"/>
    </row>
    <row r="49" spans="2:15" x14ac:dyDescent="0.45">
      <c r="B49" s="84" t="s">
        <v>4</v>
      </c>
      <c r="O49" s="75"/>
    </row>
    <row r="50" spans="2:15" x14ac:dyDescent="0.45">
      <c r="B50" s="76" t="s">
        <v>56</v>
      </c>
      <c r="E50" s="77">
        <f t="shared" ref="E50:N50" si="19">MAX($H$21,$C$21*E$46)</f>
        <v>60000000</v>
      </c>
      <c r="F50" s="77">
        <f t="shared" si="19"/>
        <v>60000000</v>
      </c>
      <c r="G50" s="77">
        <f t="shared" si="19"/>
        <v>60000000</v>
      </c>
      <c r="H50" s="77">
        <f t="shared" si="19"/>
        <v>60000000</v>
      </c>
      <c r="I50" s="77">
        <f t="shared" si="19"/>
        <v>60000000</v>
      </c>
      <c r="J50" s="77">
        <f t="shared" si="19"/>
        <v>60000000</v>
      </c>
      <c r="K50" s="77">
        <f t="shared" si="19"/>
        <v>60000000</v>
      </c>
      <c r="L50" s="77">
        <f t="shared" si="19"/>
        <v>60000000</v>
      </c>
      <c r="M50" s="77">
        <f t="shared" si="19"/>
        <v>75000000</v>
      </c>
      <c r="N50" s="77">
        <f t="shared" si="19"/>
        <v>171000000</v>
      </c>
      <c r="O50" s="75" t="s">
        <v>50</v>
      </c>
    </row>
    <row r="51" spans="2:15" x14ac:dyDescent="0.45">
      <c r="B51" s="76" t="s">
        <v>57</v>
      </c>
      <c r="F51" s="77">
        <f t="shared" ref="F51:N51" si="20">MAX($H$22,$C$22*F$46)</f>
        <v>15000000</v>
      </c>
      <c r="G51" s="77">
        <f t="shared" si="20"/>
        <v>15000000</v>
      </c>
      <c r="H51" s="77">
        <f t="shared" si="20"/>
        <v>15000000</v>
      </c>
      <c r="I51" s="77">
        <f t="shared" si="20"/>
        <v>15000000</v>
      </c>
      <c r="J51" s="77">
        <f t="shared" si="20"/>
        <v>15000000</v>
      </c>
      <c r="K51" s="77">
        <f t="shared" si="20"/>
        <v>20000000</v>
      </c>
      <c r="L51" s="77">
        <f t="shared" si="20"/>
        <v>50000000</v>
      </c>
      <c r="M51" s="77">
        <f t="shared" si="20"/>
        <v>62500000</v>
      </c>
      <c r="N51" s="77">
        <f t="shared" si="20"/>
        <v>142500000</v>
      </c>
      <c r="O51" s="75" t="s">
        <v>50</v>
      </c>
    </row>
    <row r="52" spans="2:15" x14ac:dyDescent="0.45">
      <c r="B52" s="76" t="s">
        <v>5</v>
      </c>
      <c r="E52"/>
      <c r="F52"/>
      <c r="G52" s="77">
        <f t="shared" ref="G52:N52" si="21">MAX($H$23,$C$23*G$46)</f>
        <v>5000000</v>
      </c>
      <c r="H52" s="77">
        <f t="shared" si="21"/>
        <v>5000000</v>
      </c>
      <c r="I52" s="77">
        <f t="shared" si="21"/>
        <v>10000000</v>
      </c>
      <c r="J52" s="77">
        <f t="shared" si="21"/>
        <v>15000000</v>
      </c>
      <c r="K52" s="77">
        <f t="shared" si="21"/>
        <v>20000000</v>
      </c>
      <c r="L52" s="77">
        <f t="shared" si="21"/>
        <v>50000000</v>
      </c>
      <c r="M52" s="77">
        <f t="shared" si="21"/>
        <v>62500000</v>
      </c>
      <c r="N52" s="77">
        <f t="shared" si="21"/>
        <v>142500000</v>
      </c>
      <c r="O52" s="75" t="s">
        <v>50</v>
      </c>
    </row>
    <row r="53" spans="2:15" x14ac:dyDescent="0.45">
      <c r="B53" s="76" t="s">
        <v>6</v>
      </c>
      <c r="F53"/>
      <c r="G53" s="50"/>
      <c r="H53" s="50">
        <f t="shared" ref="H53:N53" si="22">$C$24*H$46</f>
        <v>15000000</v>
      </c>
      <c r="I53" s="50">
        <f t="shared" si="22"/>
        <v>30000000</v>
      </c>
      <c r="J53" s="50">
        <f t="shared" si="22"/>
        <v>45000000</v>
      </c>
      <c r="K53" s="50">
        <f t="shared" si="22"/>
        <v>60000000</v>
      </c>
      <c r="L53" s="50">
        <f t="shared" si="22"/>
        <v>150000000</v>
      </c>
      <c r="M53" s="50">
        <f t="shared" si="22"/>
        <v>187500000</v>
      </c>
      <c r="N53" s="50">
        <f t="shared" si="22"/>
        <v>427500000</v>
      </c>
      <c r="O53" s="75" t="s">
        <v>50</v>
      </c>
    </row>
    <row r="54" spans="2:15" x14ac:dyDescent="0.45">
      <c r="B54" s="76" t="s">
        <v>58</v>
      </c>
      <c r="F54"/>
      <c r="G54" s="90"/>
      <c r="H54" s="90"/>
      <c r="I54" s="90">
        <f t="shared" ref="I54:N54" si="23">$C$25*(I$46-$I$25)</f>
        <v>1000000</v>
      </c>
      <c r="J54" s="90">
        <f t="shared" si="23"/>
        <v>2000000</v>
      </c>
      <c r="K54" s="90">
        <f t="shared" si="23"/>
        <v>3000000</v>
      </c>
      <c r="L54" s="90">
        <f t="shared" si="23"/>
        <v>9000000</v>
      </c>
      <c r="M54" s="90">
        <f t="shared" si="23"/>
        <v>11500000</v>
      </c>
      <c r="N54" s="90">
        <f t="shared" si="23"/>
        <v>27500000</v>
      </c>
      <c r="O54" s="75"/>
    </row>
    <row r="55" spans="2:15" x14ac:dyDescent="0.45">
      <c r="B55" s="76" t="s">
        <v>59</v>
      </c>
      <c r="F55"/>
      <c r="G55" s="90"/>
      <c r="H55" s="90"/>
      <c r="I55" s="90"/>
      <c r="J55" s="90">
        <f>$C$26*(J$46-$I$26)</f>
        <v>1000000</v>
      </c>
      <c r="K55" s="90">
        <f>$C$26*(K$46-$I$26)</f>
        <v>2000000</v>
      </c>
      <c r="L55" s="90">
        <f>$C$26*(L$46-$I$26)</f>
        <v>8000000</v>
      </c>
      <c r="M55" s="90">
        <f>$C$26*(M$46-$I$26)</f>
        <v>10500000</v>
      </c>
      <c r="N55" s="90">
        <f>$C$26*(N$46-$I$26)</f>
        <v>26500000</v>
      </c>
      <c r="O55" s="75"/>
    </row>
    <row r="56" spans="2:15" x14ac:dyDescent="0.45">
      <c r="B56" s="76" t="s">
        <v>60</v>
      </c>
      <c r="F56"/>
      <c r="G56" s="90"/>
      <c r="H56" s="90"/>
      <c r="I56" s="90"/>
      <c r="J56" s="90"/>
      <c r="K56" s="90">
        <f>$C$27*(K$46-$I$27)</f>
        <v>1000000</v>
      </c>
      <c r="L56" s="90">
        <f>$C$27*(L$46-$I$27)</f>
        <v>7000000</v>
      </c>
      <c r="M56" s="90">
        <f>$C$27*(M$46-$I$27)</f>
        <v>9500000</v>
      </c>
      <c r="N56" s="90">
        <f>$C$27*(N$46-$I$27)</f>
        <v>25500000</v>
      </c>
      <c r="O56" s="75"/>
    </row>
    <row r="57" spans="2:15" x14ac:dyDescent="0.45">
      <c r="B57" s="73" t="s">
        <v>61</v>
      </c>
      <c r="C57" s="66"/>
      <c r="D57" s="66"/>
      <c r="E57" s="66"/>
      <c r="F57" s="23"/>
      <c r="G57" s="47"/>
      <c r="H57" s="47"/>
      <c r="I57" s="47"/>
      <c r="J57" s="47"/>
      <c r="K57" s="47"/>
      <c r="L57" s="47">
        <f>$C$28*(L$46-$I$28)</f>
        <v>0</v>
      </c>
      <c r="M57" s="47">
        <f>$C$28*(M$46-$I$28)</f>
        <v>5000000</v>
      </c>
      <c r="N57" s="47">
        <f>$C$28*(N$46-$I$28)</f>
        <v>37000000</v>
      </c>
      <c r="O57" s="78"/>
    </row>
    <row r="58" spans="2:15" x14ac:dyDescent="0.45">
      <c r="B58" s="51" t="s">
        <v>35</v>
      </c>
      <c r="C58" s="18">
        <f t="shared" ref="C58:L58" si="24">SUM(C49:C57)</f>
        <v>0</v>
      </c>
      <c r="D58" s="18">
        <f t="shared" si="24"/>
        <v>0</v>
      </c>
      <c r="E58" s="18">
        <f t="shared" si="24"/>
        <v>60000000</v>
      </c>
      <c r="F58" s="18">
        <f t="shared" si="24"/>
        <v>75000000</v>
      </c>
      <c r="G58" s="18">
        <f t="shared" si="24"/>
        <v>80000000</v>
      </c>
      <c r="H58" s="18">
        <f t="shared" si="24"/>
        <v>95000000</v>
      </c>
      <c r="I58" s="18">
        <f t="shared" si="24"/>
        <v>116000000</v>
      </c>
      <c r="J58" s="18">
        <f t="shared" si="24"/>
        <v>138000000</v>
      </c>
      <c r="K58" s="18">
        <f t="shared" si="24"/>
        <v>166000000</v>
      </c>
      <c r="L58" s="18">
        <f t="shared" si="24"/>
        <v>334000000</v>
      </c>
      <c r="M58" s="18">
        <f t="shared" ref="M58:N58" si="25">SUM(M49:M57)</f>
        <v>424000000</v>
      </c>
      <c r="N58" s="18">
        <f t="shared" si="25"/>
        <v>1000000000</v>
      </c>
      <c r="O58" s="80" t="s">
        <v>49</v>
      </c>
    </row>
    <row r="59" spans="2:15" x14ac:dyDescent="0.45">
      <c r="B59" s="51" t="s">
        <v>36</v>
      </c>
      <c r="C59" s="44">
        <v>0</v>
      </c>
      <c r="D59" s="61">
        <f>C58</f>
        <v>0</v>
      </c>
      <c r="E59" s="61">
        <f t="shared" ref="E59:L59" si="26">D58</f>
        <v>0</v>
      </c>
      <c r="F59" s="61">
        <f t="shared" si="26"/>
        <v>60000000</v>
      </c>
      <c r="G59" s="61">
        <f t="shared" si="26"/>
        <v>75000000</v>
      </c>
      <c r="H59" s="61">
        <f t="shared" si="26"/>
        <v>80000000</v>
      </c>
      <c r="I59" s="61">
        <f t="shared" si="26"/>
        <v>95000000</v>
      </c>
      <c r="J59" s="61">
        <f t="shared" si="26"/>
        <v>116000000</v>
      </c>
      <c r="K59" s="61">
        <f t="shared" si="26"/>
        <v>138000000</v>
      </c>
      <c r="L59" s="61">
        <f t="shared" si="26"/>
        <v>166000000</v>
      </c>
      <c r="M59" s="61">
        <f t="shared" ref="M59" si="27">L58</f>
        <v>334000000</v>
      </c>
      <c r="N59" s="61">
        <f t="shared" ref="N59" si="28">M58</f>
        <v>424000000</v>
      </c>
    </row>
    <row r="61" spans="2:15" x14ac:dyDescent="0.45">
      <c r="B61" s="51" t="s">
        <v>37</v>
      </c>
    </row>
    <row r="63" spans="2:15" x14ac:dyDescent="0.45">
      <c r="B63" s="66" t="s">
        <v>40</v>
      </c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</row>
    <row r="64" spans="2:15" x14ac:dyDescent="0.45">
      <c r="B64" s="84" t="s">
        <v>4</v>
      </c>
      <c r="C64" s="48">
        <f t="shared" ref="C64:L64" si="29">VLOOKUP($B64,$B$20:$C$28,2,FALSE)</f>
        <v>0</v>
      </c>
      <c r="D64" s="48">
        <f t="shared" si="29"/>
        <v>0</v>
      </c>
      <c r="E64" s="48">
        <f t="shared" si="29"/>
        <v>0</v>
      </c>
      <c r="F64" s="48">
        <f t="shared" si="29"/>
        <v>0</v>
      </c>
      <c r="G64" s="48">
        <f t="shared" si="29"/>
        <v>0</v>
      </c>
      <c r="H64" s="48">
        <f t="shared" si="29"/>
        <v>0</v>
      </c>
      <c r="I64" s="48">
        <f t="shared" si="29"/>
        <v>0</v>
      </c>
      <c r="J64" s="48">
        <f t="shared" si="29"/>
        <v>0</v>
      </c>
      <c r="K64" s="48">
        <f t="shared" si="29"/>
        <v>0</v>
      </c>
      <c r="L64" s="48">
        <f t="shared" si="29"/>
        <v>0</v>
      </c>
      <c r="M64" s="48"/>
      <c r="N64" s="48"/>
    </row>
    <row r="65" spans="2:15" x14ac:dyDescent="0.45">
      <c r="B65" s="76" t="s">
        <v>56</v>
      </c>
      <c r="C65" s="48">
        <f t="shared" ref="C65:N68" si="30">VLOOKUP($B65,$B$20:$C$28,2,FALSE)</f>
        <v>3000000</v>
      </c>
      <c r="D65" s="48">
        <f t="shared" si="30"/>
        <v>3000000</v>
      </c>
      <c r="E65" s="48">
        <f t="shared" si="30"/>
        <v>3000000</v>
      </c>
      <c r="F65" s="48">
        <f t="shared" si="30"/>
        <v>3000000</v>
      </c>
      <c r="G65" s="48">
        <f t="shared" si="30"/>
        <v>3000000</v>
      </c>
      <c r="H65" s="48">
        <f t="shared" si="30"/>
        <v>3000000</v>
      </c>
      <c r="I65" s="48">
        <f t="shared" si="30"/>
        <v>3000000</v>
      </c>
      <c r="J65" s="48">
        <f t="shared" si="30"/>
        <v>3000000</v>
      </c>
      <c r="K65" s="48">
        <f t="shared" si="30"/>
        <v>3000000</v>
      </c>
      <c r="L65" s="48">
        <f t="shared" si="30"/>
        <v>3000000</v>
      </c>
      <c r="M65" s="48">
        <f t="shared" si="30"/>
        <v>3000000</v>
      </c>
      <c r="N65" s="48">
        <f t="shared" si="30"/>
        <v>3000000</v>
      </c>
    </row>
    <row r="66" spans="2:15" x14ac:dyDescent="0.45">
      <c r="B66" s="76" t="s">
        <v>57</v>
      </c>
      <c r="C66" s="48">
        <f t="shared" si="30"/>
        <v>2500000</v>
      </c>
      <c r="D66" s="48">
        <f t="shared" si="30"/>
        <v>2500000</v>
      </c>
      <c r="E66" s="48">
        <f t="shared" si="30"/>
        <v>2500000</v>
      </c>
      <c r="F66" s="48">
        <f t="shared" si="30"/>
        <v>2500000</v>
      </c>
      <c r="G66" s="48">
        <f t="shared" si="30"/>
        <v>2500000</v>
      </c>
      <c r="H66" s="48">
        <f t="shared" si="30"/>
        <v>2500000</v>
      </c>
      <c r="I66" s="48">
        <f t="shared" si="30"/>
        <v>2500000</v>
      </c>
      <c r="J66" s="48">
        <f t="shared" si="30"/>
        <v>2500000</v>
      </c>
      <c r="K66" s="48">
        <f t="shared" si="30"/>
        <v>2500000</v>
      </c>
      <c r="L66" s="48">
        <f t="shared" si="30"/>
        <v>2500000</v>
      </c>
      <c r="M66" s="48">
        <f t="shared" si="30"/>
        <v>2500000</v>
      </c>
      <c r="N66" s="48">
        <f t="shared" si="30"/>
        <v>2500000</v>
      </c>
    </row>
    <row r="67" spans="2:15" x14ac:dyDescent="0.45">
      <c r="B67" s="76" t="s">
        <v>5</v>
      </c>
      <c r="C67" s="48">
        <f t="shared" si="30"/>
        <v>2500000</v>
      </c>
      <c r="D67" s="48">
        <f t="shared" si="30"/>
        <v>2500000</v>
      </c>
      <c r="E67" s="48">
        <f t="shared" si="30"/>
        <v>2500000</v>
      </c>
      <c r="F67" s="48">
        <f t="shared" si="30"/>
        <v>2500000</v>
      </c>
      <c r="G67" s="48">
        <f t="shared" si="30"/>
        <v>2500000</v>
      </c>
      <c r="H67" s="48">
        <f t="shared" si="30"/>
        <v>2500000</v>
      </c>
      <c r="I67" s="48">
        <f t="shared" si="30"/>
        <v>2500000</v>
      </c>
      <c r="J67" s="48">
        <f t="shared" si="30"/>
        <v>2500000</v>
      </c>
      <c r="K67" s="48">
        <f t="shared" si="30"/>
        <v>2500000</v>
      </c>
      <c r="L67" s="48">
        <f t="shared" si="30"/>
        <v>2500000</v>
      </c>
      <c r="M67" s="48">
        <f t="shared" si="30"/>
        <v>2500000</v>
      </c>
      <c r="N67" s="48">
        <f t="shared" si="30"/>
        <v>2500000</v>
      </c>
    </row>
    <row r="68" spans="2:15" x14ac:dyDescent="0.45">
      <c r="B68" s="76" t="s">
        <v>6</v>
      </c>
      <c r="C68" s="48">
        <f t="shared" si="30"/>
        <v>7500000</v>
      </c>
      <c r="D68" s="48">
        <f t="shared" si="30"/>
        <v>7500000</v>
      </c>
      <c r="E68" s="48">
        <f t="shared" si="30"/>
        <v>7500000</v>
      </c>
      <c r="F68" s="48">
        <f t="shared" si="30"/>
        <v>7500000</v>
      </c>
      <c r="G68" s="48">
        <f t="shared" si="30"/>
        <v>7500000</v>
      </c>
      <c r="H68" s="48">
        <f t="shared" si="30"/>
        <v>7500000</v>
      </c>
      <c r="I68" s="48">
        <f t="shared" si="30"/>
        <v>7500000</v>
      </c>
      <c r="J68" s="48">
        <f t="shared" si="30"/>
        <v>7500000</v>
      </c>
      <c r="K68" s="48">
        <f t="shared" si="30"/>
        <v>7500000</v>
      </c>
      <c r="L68" s="48">
        <f t="shared" si="30"/>
        <v>7500000</v>
      </c>
      <c r="M68" s="48">
        <f t="shared" si="30"/>
        <v>7500000</v>
      </c>
      <c r="N68" s="48">
        <f t="shared" si="30"/>
        <v>7500000</v>
      </c>
    </row>
    <row r="69" spans="2:15" x14ac:dyDescent="0.45">
      <c r="B69" s="76" t="s">
        <v>58</v>
      </c>
      <c r="C69" s="91">
        <f t="shared" ref="C69:N71" si="31">IF(C54&gt;0,VLOOKUP($B69,$B$20:$C$28,2,FALSE),0)</f>
        <v>0</v>
      </c>
      <c r="D69" s="91">
        <f t="shared" si="31"/>
        <v>0</v>
      </c>
      <c r="E69" s="91">
        <f t="shared" si="31"/>
        <v>0</v>
      </c>
      <c r="F69" s="91">
        <f t="shared" si="31"/>
        <v>0</v>
      </c>
      <c r="G69" s="91">
        <f t="shared" si="31"/>
        <v>0</v>
      </c>
      <c r="H69" s="91">
        <f t="shared" si="31"/>
        <v>0</v>
      </c>
      <c r="I69" s="91">
        <f t="shared" si="31"/>
        <v>500000</v>
      </c>
      <c r="J69" s="91">
        <f t="shared" si="31"/>
        <v>500000</v>
      </c>
      <c r="K69" s="91">
        <f t="shared" si="31"/>
        <v>500000</v>
      </c>
      <c r="L69" s="91">
        <f t="shared" si="31"/>
        <v>500000</v>
      </c>
      <c r="M69" s="91">
        <f t="shared" si="31"/>
        <v>500000</v>
      </c>
      <c r="N69" s="91">
        <f t="shared" si="31"/>
        <v>500000</v>
      </c>
    </row>
    <row r="70" spans="2:15" x14ac:dyDescent="0.45">
      <c r="B70" s="76" t="s">
        <v>59</v>
      </c>
      <c r="C70" s="91">
        <f t="shared" si="31"/>
        <v>0</v>
      </c>
      <c r="D70" s="91">
        <f t="shared" si="31"/>
        <v>0</v>
      </c>
      <c r="E70" s="91">
        <f t="shared" si="31"/>
        <v>0</v>
      </c>
      <c r="F70" s="91">
        <f t="shared" si="31"/>
        <v>0</v>
      </c>
      <c r="G70" s="91">
        <f t="shared" si="31"/>
        <v>0</v>
      </c>
      <c r="H70" s="91">
        <f t="shared" si="31"/>
        <v>0</v>
      </c>
      <c r="I70" s="91">
        <f t="shared" si="31"/>
        <v>0</v>
      </c>
      <c r="J70" s="91">
        <f t="shared" si="31"/>
        <v>500000</v>
      </c>
      <c r="K70" s="91">
        <f t="shared" si="31"/>
        <v>500000</v>
      </c>
      <c r="L70" s="91">
        <f t="shared" si="31"/>
        <v>500000</v>
      </c>
      <c r="M70" s="91">
        <f t="shared" si="31"/>
        <v>500000</v>
      </c>
      <c r="N70" s="91">
        <f t="shared" si="31"/>
        <v>500000</v>
      </c>
    </row>
    <row r="71" spans="2:15" x14ac:dyDescent="0.45">
      <c r="B71" s="76" t="s">
        <v>60</v>
      </c>
      <c r="C71" s="91">
        <f t="shared" si="31"/>
        <v>0</v>
      </c>
      <c r="D71" s="91">
        <f t="shared" si="31"/>
        <v>0</v>
      </c>
      <c r="E71" s="91">
        <f t="shared" si="31"/>
        <v>0</v>
      </c>
      <c r="F71" s="91">
        <f t="shared" si="31"/>
        <v>0</v>
      </c>
      <c r="G71" s="91">
        <f t="shared" si="31"/>
        <v>0</v>
      </c>
      <c r="H71" s="91">
        <f t="shared" si="31"/>
        <v>0</v>
      </c>
      <c r="I71" s="91">
        <f t="shared" si="31"/>
        <v>0</v>
      </c>
      <c r="J71" s="91">
        <f t="shared" si="31"/>
        <v>0</v>
      </c>
      <c r="K71" s="91">
        <f t="shared" si="31"/>
        <v>500000</v>
      </c>
      <c r="L71" s="91">
        <f t="shared" si="31"/>
        <v>500000</v>
      </c>
      <c r="M71" s="91">
        <f t="shared" si="31"/>
        <v>500000</v>
      </c>
      <c r="N71" s="91">
        <f t="shared" si="31"/>
        <v>500000</v>
      </c>
    </row>
    <row r="72" spans="2:15" x14ac:dyDescent="0.45">
      <c r="B72" s="73" t="s">
        <v>61</v>
      </c>
      <c r="C72" s="49">
        <f>IF(C57&gt;0,VLOOKUP($B72,$B$20:$C$28,2,FALSE),0)</f>
        <v>0</v>
      </c>
      <c r="D72" s="49">
        <f t="shared" ref="D72:N72" si="32">IF(D57&gt;0,VLOOKUP($B72,$B$20:$C$28,2,FALSE),0)</f>
        <v>0</v>
      </c>
      <c r="E72" s="49">
        <f t="shared" si="32"/>
        <v>0</v>
      </c>
      <c r="F72" s="49">
        <f t="shared" si="32"/>
        <v>0</v>
      </c>
      <c r="G72" s="49">
        <f t="shared" si="32"/>
        <v>0</v>
      </c>
      <c r="H72" s="49">
        <f t="shared" si="32"/>
        <v>0</v>
      </c>
      <c r="I72" s="49">
        <f t="shared" si="32"/>
        <v>0</v>
      </c>
      <c r="J72" s="49">
        <f t="shared" si="32"/>
        <v>0</v>
      </c>
      <c r="K72" s="49">
        <f t="shared" si="32"/>
        <v>0</v>
      </c>
      <c r="L72" s="49">
        <f t="shared" si="32"/>
        <v>0</v>
      </c>
      <c r="M72" s="49">
        <f t="shared" si="32"/>
        <v>1000000</v>
      </c>
      <c r="N72" s="49">
        <f t="shared" si="32"/>
        <v>1000000</v>
      </c>
    </row>
    <row r="73" spans="2:15" x14ac:dyDescent="0.45">
      <c r="B73" s="51" t="s">
        <v>41</v>
      </c>
      <c r="C73" s="72">
        <f>SUM(C64:C72)</f>
        <v>15500000</v>
      </c>
      <c r="D73" s="72">
        <f t="shared" ref="D73:L73" si="33">SUM(D64:D72)</f>
        <v>15500000</v>
      </c>
      <c r="E73" s="72">
        <f t="shared" si="33"/>
        <v>15500000</v>
      </c>
      <c r="F73" s="72">
        <f t="shared" si="33"/>
        <v>15500000</v>
      </c>
      <c r="G73" s="72">
        <f t="shared" si="33"/>
        <v>15500000</v>
      </c>
      <c r="H73" s="72">
        <f t="shared" si="33"/>
        <v>15500000</v>
      </c>
      <c r="I73" s="72">
        <f t="shared" si="33"/>
        <v>16000000</v>
      </c>
      <c r="J73" s="72">
        <f t="shared" si="33"/>
        <v>16500000</v>
      </c>
      <c r="K73" s="72">
        <f t="shared" si="33"/>
        <v>17000000</v>
      </c>
      <c r="L73" s="72">
        <f t="shared" si="33"/>
        <v>17000000</v>
      </c>
      <c r="M73" s="72">
        <f t="shared" ref="M73:N73" si="34">SUM(M64:M72)</f>
        <v>18000000</v>
      </c>
      <c r="N73" s="72">
        <f t="shared" si="34"/>
        <v>18000000</v>
      </c>
    </row>
    <row r="76" spans="2:15" x14ac:dyDescent="0.45">
      <c r="B76" s="4" t="s">
        <v>44</v>
      </c>
      <c r="C76" s="41">
        <f t="shared" ref="C76:N76" si="35">C34</f>
        <v>0</v>
      </c>
      <c r="D76" s="41">
        <f t="shared" si="35"/>
        <v>20000000</v>
      </c>
      <c r="E76" s="41">
        <f t="shared" si="35"/>
        <v>80000000</v>
      </c>
      <c r="F76" s="41">
        <f t="shared" si="35"/>
        <v>95000000</v>
      </c>
      <c r="G76" s="41">
        <f t="shared" si="35"/>
        <v>100000000</v>
      </c>
      <c r="H76" s="41">
        <f t="shared" si="35"/>
        <v>115000000</v>
      </c>
      <c r="I76" s="41">
        <f t="shared" si="35"/>
        <v>136000000</v>
      </c>
      <c r="J76" s="41">
        <f t="shared" si="35"/>
        <v>158000000</v>
      </c>
      <c r="K76" s="41">
        <f t="shared" si="35"/>
        <v>186000000</v>
      </c>
      <c r="L76" s="41">
        <f t="shared" si="35"/>
        <v>354000000</v>
      </c>
      <c r="M76" s="41">
        <f t="shared" si="35"/>
        <v>444000000</v>
      </c>
      <c r="N76" s="41">
        <f t="shared" si="35"/>
        <v>1020000000</v>
      </c>
    </row>
    <row r="79" spans="2:15" x14ac:dyDescent="0.45">
      <c r="B79" s="79" t="s">
        <v>42</v>
      </c>
    </row>
    <row r="80" spans="2:15" x14ac:dyDescent="0.45">
      <c r="B80" s="84" t="s">
        <v>4</v>
      </c>
      <c r="C80" s="18">
        <f>C49</f>
        <v>0</v>
      </c>
      <c r="D80" s="18">
        <f t="shared" ref="D80:L80" si="36">D49</f>
        <v>0</v>
      </c>
      <c r="E80" s="18">
        <f t="shared" si="36"/>
        <v>0</v>
      </c>
      <c r="F80" s="18">
        <f t="shared" si="36"/>
        <v>0</v>
      </c>
      <c r="G80" s="18">
        <f t="shared" si="36"/>
        <v>0</v>
      </c>
      <c r="H80" s="18">
        <f t="shared" si="36"/>
        <v>0</v>
      </c>
      <c r="I80" s="18">
        <f t="shared" si="36"/>
        <v>0</v>
      </c>
      <c r="J80" s="18">
        <f t="shared" si="36"/>
        <v>0</v>
      </c>
      <c r="K80" s="18">
        <f t="shared" si="36"/>
        <v>0</v>
      </c>
      <c r="L80" s="18">
        <f t="shared" si="36"/>
        <v>0</v>
      </c>
      <c r="M80" s="18">
        <f t="shared" ref="M80:N80" si="37">M49</f>
        <v>0</v>
      </c>
      <c r="N80" s="18">
        <f t="shared" si="37"/>
        <v>0</v>
      </c>
      <c r="O80" s="75" t="s">
        <v>50</v>
      </c>
    </row>
    <row r="81" spans="2:15" x14ac:dyDescent="0.45">
      <c r="B81" s="76" t="s">
        <v>56</v>
      </c>
      <c r="C81" s="18">
        <f t="shared" ref="C81:L81" si="38">C50</f>
        <v>0</v>
      </c>
      <c r="D81" s="18">
        <f t="shared" si="38"/>
        <v>0</v>
      </c>
      <c r="E81" s="18">
        <f t="shared" si="38"/>
        <v>60000000</v>
      </c>
      <c r="F81" s="18">
        <f t="shared" si="38"/>
        <v>60000000</v>
      </c>
      <c r="G81" s="18">
        <f t="shared" si="38"/>
        <v>60000000</v>
      </c>
      <c r="H81" s="18">
        <f t="shared" si="38"/>
        <v>60000000</v>
      </c>
      <c r="I81" s="18">
        <f t="shared" si="38"/>
        <v>60000000</v>
      </c>
      <c r="J81" s="18">
        <f t="shared" si="38"/>
        <v>60000000</v>
      </c>
      <c r="K81" s="18">
        <f t="shared" si="38"/>
        <v>60000000</v>
      </c>
      <c r="L81" s="18">
        <f t="shared" si="38"/>
        <v>60000000</v>
      </c>
      <c r="M81" s="18">
        <f t="shared" ref="M81:N81" si="39">M50</f>
        <v>75000000</v>
      </c>
      <c r="N81" s="18">
        <f t="shared" si="39"/>
        <v>171000000</v>
      </c>
      <c r="O81" s="75" t="s">
        <v>50</v>
      </c>
    </row>
    <row r="82" spans="2:15" x14ac:dyDescent="0.45">
      <c r="B82" s="76" t="s">
        <v>57</v>
      </c>
      <c r="C82" s="18">
        <f t="shared" ref="C82:L82" si="40">C51</f>
        <v>0</v>
      </c>
      <c r="D82" s="18">
        <f t="shared" si="40"/>
        <v>0</v>
      </c>
      <c r="E82" s="18">
        <f t="shared" si="40"/>
        <v>0</v>
      </c>
      <c r="F82" s="18">
        <f t="shared" si="40"/>
        <v>15000000</v>
      </c>
      <c r="G82" s="18">
        <f t="shared" si="40"/>
        <v>15000000</v>
      </c>
      <c r="H82" s="18">
        <f t="shared" si="40"/>
        <v>15000000</v>
      </c>
      <c r="I82" s="18">
        <f t="shared" si="40"/>
        <v>15000000</v>
      </c>
      <c r="J82" s="18">
        <f t="shared" si="40"/>
        <v>15000000</v>
      </c>
      <c r="K82" s="18">
        <f t="shared" si="40"/>
        <v>20000000</v>
      </c>
      <c r="L82" s="18">
        <f t="shared" si="40"/>
        <v>50000000</v>
      </c>
      <c r="M82" s="18">
        <f t="shared" ref="M82:N82" si="41">M51</f>
        <v>62500000</v>
      </c>
      <c r="N82" s="18">
        <f t="shared" si="41"/>
        <v>142500000</v>
      </c>
      <c r="O82" s="75" t="s">
        <v>50</v>
      </c>
    </row>
    <row r="83" spans="2:15" x14ac:dyDescent="0.45">
      <c r="B83" s="76" t="s">
        <v>5</v>
      </c>
      <c r="C83" s="18">
        <f t="shared" ref="C83:L83" si="42">C52</f>
        <v>0</v>
      </c>
      <c r="D83" s="18">
        <f t="shared" si="42"/>
        <v>0</v>
      </c>
      <c r="E83" s="18">
        <f t="shared" si="42"/>
        <v>0</v>
      </c>
      <c r="F83" s="18">
        <f t="shared" si="42"/>
        <v>0</v>
      </c>
      <c r="G83" s="18">
        <f t="shared" si="42"/>
        <v>5000000</v>
      </c>
      <c r="H83" s="18">
        <f t="shared" si="42"/>
        <v>5000000</v>
      </c>
      <c r="I83" s="18">
        <f t="shared" si="42"/>
        <v>10000000</v>
      </c>
      <c r="J83" s="18">
        <f t="shared" si="42"/>
        <v>15000000</v>
      </c>
      <c r="K83" s="18">
        <f t="shared" si="42"/>
        <v>20000000</v>
      </c>
      <c r="L83" s="18">
        <f t="shared" si="42"/>
        <v>50000000</v>
      </c>
      <c r="M83" s="18">
        <f t="shared" ref="M83:N83" si="43">M52</f>
        <v>62500000</v>
      </c>
      <c r="N83" s="18">
        <f t="shared" si="43"/>
        <v>142500000</v>
      </c>
      <c r="O83" s="75" t="s">
        <v>50</v>
      </c>
    </row>
    <row r="84" spans="2:15" x14ac:dyDescent="0.45">
      <c r="B84" s="76" t="s">
        <v>6</v>
      </c>
      <c r="C84" s="18">
        <f t="shared" ref="C84:L84" si="44">C53</f>
        <v>0</v>
      </c>
      <c r="D84" s="18">
        <f t="shared" si="44"/>
        <v>0</v>
      </c>
      <c r="E84" s="18">
        <f t="shared" si="44"/>
        <v>0</v>
      </c>
      <c r="F84" s="18">
        <f t="shared" si="44"/>
        <v>0</v>
      </c>
      <c r="G84" s="18">
        <f t="shared" si="44"/>
        <v>0</v>
      </c>
      <c r="H84" s="18">
        <f t="shared" si="44"/>
        <v>15000000</v>
      </c>
      <c r="I84" s="18">
        <f t="shared" si="44"/>
        <v>30000000</v>
      </c>
      <c r="J84" s="18">
        <f t="shared" si="44"/>
        <v>45000000</v>
      </c>
      <c r="K84" s="18">
        <f t="shared" si="44"/>
        <v>60000000</v>
      </c>
      <c r="L84" s="18">
        <f t="shared" si="44"/>
        <v>150000000</v>
      </c>
      <c r="M84" s="18">
        <f t="shared" ref="M84:N84" si="45">M53</f>
        <v>187500000</v>
      </c>
      <c r="N84" s="18">
        <f t="shared" si="45"/>
        <v>427500000</v>
      </c>
      <c r="O84" s="75" t="s">
        <v>50</v>
      </c>
    </row>
    <row r="85" spans="2:15" x14ac:dyDescent="0.45">
      <c r="B85" s="76" t="s">
        <v>58</v>
      </c>
      <c r="C85" s="18">
        <f t="shared" ref="C85:L85" si="46">C54</f>
        <v>0</v>
      </c>
      <c r="D85" s="18">
        <f t="shared" si="46"/>
        <v>0</v>
      </c>
      <c r="E85" s="18">
        <f t="shared" si="46"/>
        <v>0</v>
      </c>
      <c r="F85" s="18">
        <f t="shared" si="46"/>
        <v>0</v>
      </c>
      <c r="G85" s="18">
        <f t="shared" si="46"/>
        <v>0</v>
      </c>
      <c r="H85" s="18">
        <f t="shared" si="46"/>
        <v>0</v>
      </c>
      <c r="I85" s="18">
        <f t="shared" si="46"/>
        <v>1000000</v>
      </c>
      <c r="J85" s="18">
        <f t="shared" si="46"/>
        <v>2000000</v>
      </c>
      <c r="K85" s="18">
        <f t="shared" si="46"/>
        <v>3000000</v>
      </c>
      <c r="L85" s="18">
        <f t="shared" si="46"/>
        <v>9000000</v>
      </c>
      <c r="M85" s="18">
        <f t="shared" ref="M85:N85" si="47">M54</f>
        <v>11500000</v>
      </c>
      <c r="N85" s="18">
        <f t="shared" si="47"/>
        <v>27500000</v>
      </c>
      <c r="O85" s="75" t="s">
        <v>50</v>
      </c>
    </row>
    <row r="86" spans="2:15" x14ac:dyDescent="0.45">
      <c r="B86" s="76" t="s">
        <v>59</v>
      </c>
      <c r="C86" s="18">
        <f t="shared" ref="C86:L86" si="48">C55</f>
        <v>0</v>
      </c>
      <c r="D86" s="18">
        <f t="shared" si="48"/>
        <v>0</v>
      </c>
      <c r="E86" s="18">
        <f t="shared" si="48"/>
        <v>0</v>
      </c>
      <c r="F86" s="18">
        <f t="shared" si="48"/>
        <v>0</v>
      </c>
      <c r="G86" s="18">
        <f t="shared" si="48"/>
        <v>0</v>
      </c>
      <c r="H86" s="18">
        <f t="shared" si="48"/>
        <v>0</v>
      </c>
      <c r="I86" s="18">
        <f t="shared" si="48"/>
        <v>0</v>
      </c>
      <c r="J86" s="18">
        <f t="shared" si="48"/>
        <v>1000000</v>
      </c>
      <c r="K86" s="18">
        <f t="shared" si="48"/>
        <v>2000000</v>
      </c>
      <c r="L86" s="18">
        <f t="shared" si="48"/>
        <v>8000000</v>
      </c>
      <c r="M86" s="18">
        <f t="shared" ref="M86:N86" si="49">M55</f>
        <v>10500000</v>
      </c>
      <c r="N86" s="18">
        <f t="shared" si="49"/>
        <v>26500000</v>
      </c>
      <c r="O86" s="75" t="s">
        <v>50</v>
      </c>
    </row>
    <row r="87" spans="2:15" x14ac:dyDescent="0.45">
      <c r="B87" s="76" t="s">
        <v>60</v>
      </c>
      <c r="C87" s="18">
        <f t="shared" ref="C87:L87" si="50">C56</f>
        <v>0</v>
      </c>
      <c r="D87" s="18">
        <f t="shared" si="50"/>
        <v>0</v>
      </c>
      <c r="E87" s="18">
        <f t="shared" si="50"/>
        <v>0</v>
      </c>
      <c r="F87" s="18">
        <f t="shared" si="50"/>
        <v>0</v>
      </c>
      <c r="G87" s="18">
        <f t="shared" si="50"/>
        <v>0</v>
      </c>
      <c r="H87" s="18">
        <f t="shared" si="50"/>
        <v>0</v>
      </c>
      <c r="I87" s="18">
        <f t="shared" si="50"/>
        <v>0</v>
      </c>
      <c r="J87" s="18">
        <f t="shared" si="50"/>
        <v>0</v>
      </c>
      <c r="K87" s="18">
        <f t="shared" si="50"/>
        <v>1000000</v>
      </c>
      <c r="L87" s="18">
        <f t="shared" si="50"/>
        <v>7000000</v>
      </c>
      <c r="M87" s="18">
        <f t="shared" ref="M87:N87" si="51">M56</f>
        <v>9500000</v>
      </c>
      <c r="N87" s="18">
        <f t="shared" si="51"/>
        <v>25500000</v>
      </c>
      <c r="O87" s="75" t="s">
        <v>50</v>
      </c>
    </row>
    <row r="88" spans="2:15" x14ac:dyDescent="0.45">
      <c r="B88" s="73" t="s">
        <v>61</v>
      </c>
      <c r="C88" s="23">
        <f t="shared" ref="C88:L88" si="52">C57</f>
        <v>0</v>
      </c>
      <c r="D88" s="23">
        <f t="shared" si="52"/>
        <v>0</v>
      </c>
      <c r="E88" s="23">
        <f t="shared" si="52"/>
        <v>0</v>
      </c>
      <c r="F88" s="23">
        <f t="shared" si="52"/>
        <v>0</v>
      </c>
      <c r="G88" s="23">
        <f t="shared" si="52"/>
        <v>0</v>
      </c>
      <c r="H88" s="23">
        <f t="shared" si="52"/>
        <v>0</v>
      </c>
      <c r="I88" s="23">
        <f t="shared" si="52"/>
        <v>0</v>
      </c>
      <c r="J88" s="23">
        <f t="shared" si="52"/>
        <v>0</v>
      </c>
      <c r="K88" s="23">
        <f t="shared" si="52"/>
        <v>0</v>
      </c>
      <c r="L88" s="23">
        <f t="shared" si="52"/>
        <v>0</v>
      </c>
      <c r="M88" s="23">
        <f t="shared" ref="M88:N88" si="53">M57</f>
        <v>5000000</v>
      </c>
      <c r="N88" s="23">
        <f t="shared" si="53"/>
        <v>37000000</v>
      </c>
      <c r="O88" s="78" t="s">
        <v>50</v>
      </c>
    </row>
    <row r="89" spans="2:15" x14ac:dyDescent="0.45">
      <c r="B89" s="51" t="s">
        <v>35</v>
      </c>
      <c r="C89" s="61">
        <f>SUM(C80:C88)</f>
        <v>0</v>
      </c>
      <c r="D89" s="61">
        <f t="shared" ref="D89:N89" si="54">SUM(D80:D88)</f>
        <v>0</v>
      </c>
      <c r="E89" s="61">
        <f t="shared" si="54"/>
        <v>60000000</v>
      </c>
      <c r="F89" s="61">
        <f t="shared" si="54"/>
        <v>75000000</v>
      </c>
      <c r="G89" s="61">
        <f t="shared" si="54"/>
        <v>80000000</v>
      </c>
      <c r="H89" s="61">
        <f t="shared" si="54"/>
        <v>95000000</v>
      </c>
      <c r="I89" s="61">
        <f t="shared" si="54"/>
        <v>116000000</v>
      </c>
      <c r="J89" s="61">
        <f t="shared" si="54"/>
        <v>138000000</v>
      </c>
      <c r="K89" s="61">
        <f t="shared" si="54"/>
        <v>166000000</v>
      </c>
      <c r="L89" s="61">
        <f t="shared" si="54"/>
        <v>334000000</v>
      </c>
      <c r="M89" s="61">
        <f t="shared" si="54"/>
        <v>424000000</v>
      </c>
      <c r="N89" s="61">
        <f t="shared" si="54"/>
        <v>1000000000</v>
      </c>
      <c r="O89" s="80" t="s">
        <v>49</v>
      </c>
    </row>
    <row r="90" spans="2:15" x14ac:dyDescent="0.45">
      <c r="B90" s="51" t="s">
        <v>36</v>
      </c>
      <c r="C90" s="61">
        <f>C59</f>
        <v>0</v>
      </c>
      <c r="D90" s="61">
        <f t="shared" ref="D90:L90" si="55">D59</f>
        <v>0</v>
      </c>
      <c r="E90" s="61">
        <f t="shared" si="55"/>
        <v>0</v>
      </c>
      <c r="F90" s="61">
        <f t="shared" si="55"/>
        <v>60000000</v>
      </c>
      <c r="G90" s="61">
        <f t="shared" si="55"/>
        <v>75000000</v>
      </c>
      <c r="H90" s="61">
        <f t="shared" si="55"/>
        <v>80000000</v>
      </c>
      <c r="I90" s="61">
        <f t="shared" si="55"/>
        <v>95000000</v>
      </c>
      <c r="J90" s="61">
        <f t="shared" si="55"/>
        <v>116000000</v>
      </c>
      <c r="K90" s="61">
        <f t="shared" si="55"/>
        <v>138000000</v>
      </c>
      <c r="L90" s="61">
        <f t="shared" si="55"/>
        <v>166000000</v>
      </c>
      <c r="M90" s="61">
        <f t="shared" ref="M90:N90" si="56">M59</f>
        <v>334000000</v>
      </c>
      <c r="N90" s="61">
        <f t="shared" si="56"/>
        <v>424000000</v>
      </c>
    </row>
    <row r="92" spans="2:15" x14ac:dyDescent="0.45">
      <c r="B92" s="79" t="s">
        <v>43</v>
      </c>
    </row>
    <row r="93" spans="2:15" x14ac:dyDescent="0.45">
      <c r="B93" s="84" t="s">
        <v>4</v>
      </c>
      <c r="C93" s="72">
        <f>C64</f>
        <v>0</v>
      </c>
      <c r="D93" s="72">
        <f t="shared" ref="D93:L93" si="57">D64</f>
        <v>0</v>
      </c>
      <c r="E93" s="72">
        <f t="shared" si="57"/>
        <v>0</v>
      </c>
      <c r="F93" s="72">
        <f t="shared" si="57"/>
        <v>0</v>
      </c>
      <c r="G93" s="72">
        <f t="shared" si="57"/>
        <v>0</v>
      </c>
      <c r="H93" s="72">
        <f t="shared" si="57"/>
        <v>0</v>
      </c>
      <c r="I93" s="72">
        <f t="shared" si="57"/>
        <v>0</v>
      </c>
      <c r="J93" s="72">
        <f t="shared" si="57"/>
        <v>0</v>
      </c>
      <c r="K93" s="72">
        <f t="shared" si="57"/>
        <v>0</v>
      </c>
      <c r="L93" s="72">
        <f t="shared" si="57"/>
        <v>0</v>
      </c>
      <c r="M93" s="72">
        <f t="shared" ref="M93:N93" si="58">M64</f>
        <v>0</v>
      </c>
      <c r="N93" s="72">
        <f t="shared" si="58"/>
        <v>0</v>
      </c>
    </row>
    <row r="94" spans="2:15" x14ac:dyDescent="0.45">
      <c r="B94" s="76" t="s">
        <v>56</v>
      </c>
      <c r="C94" s="72">
        <f t="shared" ref="C94:L94" si="59">C65</f>
        <v>3000000</v>
      </c>
      <c r="D94" s="72">
        <f t="shared" si="59"/>
        <v>3000000</v>
      </c>
      <c r="E94" s="72">
        <f t="shared" si="59"/>
        <v>3000000</v>
      </c>
      <c r="F94" s="72">
        <f t="shared" si="59"/>
        <v>3000000</v>
      </c>
      <c r="G94" s="72">
        <f t="shared" si="59"/>
        <v>3000000</v>
      </c>
      <c r="H94" s="72">
        <f t="shared" si="59"/>
        <v>3000000</v>
      </c>
      <c r="I94" s="72">
        <f t="shared" si="59"/>
        <v>3000000</v>
      </c>
      <c r="J94" s="72">
        <f t="shared" si="59"/>
        <v>3000000</v>
      </c>
      <c r="K94" s="72">
        <f t="shared" si="59"/>
        <v>3000000</v>
      </c>
      <c r="L94" s="72">
        <f t="shared" si="59"/>
        <v>3000000</v>
      </c>
      <c r="M94" s="72">
        <f t="shared" ref="M94:N94" si="60">M65</f>
        <v>3000000</v>
      </c>
      <c r="N94" s="72">
        <f t="shared" si="60"/>
        <v>3000000</v>
      </c>
    </row>
    <row r="95" spans="2:15" x14ac:dyDescent="0.45">
      <c r="B95" s="76" t="s">
        <v>57</v>
      </c>
      <c r="C95" s="72">
        <f t="shared" ref="C95:L95" si="61">C66</f>
        <v>2500000</v>
      </c>
      <c r="D95" s="72">
        <f t="shared" si="61"/>
        <v>2500000</v>
      </c>
      <c r="E95" s="72">
        <f t="shared" si="61"/>
        <v>2500000</v>
      </c>
      <c r="F95" s="72">
        <f t="shared" si="61"/>
        <v>2500000</v>
      </c>
      <c r="G95" s="72">
        <f t="shared" si="61"/>
        <v>2500000</v>
      </c>
      <c r="H95" s="72">
        <f t="shared" si="61"/>
        <v>2500000</v>
      </c>
      <c r="I95" s="72">
        <f t="shared" si="61"/>
        <v>2500000</v>
      </c>
      <c r="J95" s="72">
        <f t="shared" si="61"/>
        <v>2500000</v>
      </c>
      <c r="K95" s="72">
        <f t="shared" si="61"/>
        <v>2500000</v>
      </c>
      <c r="L95" s="72">
        <f t="shared" si="61"/>
        <v>2500000</v>
      </c>
      <c r="M95" s="72">
        <f t="shared" ref="M95:N95" si="62">M66</f>
        <v>2500000</v>
      </c>
      <c r="N95" s="72">
        <f t="shared" si="62"/>
        <v>2500000</v>
      </c>
    </row>
    <row r="96" spans="2:15" x14ac:dyDescent="0.45">
      <c r="B96" s="76" t="s">
        <v>5</v>
      </c>
      <c r="C96" s="72">
        <f t="shared" ref="C96:L96" si="63">C67</f>
        <v>2500000</v>
      </c>
      <c r="D96" s="72">
        <f t="shared" si="63"/>
        <v>2500000</v>
      </c>
      <c r="E96" s="72">
        <f t="shared" si="63"/>
        <v>2500000</v>
      </c>
      <c r="F96" s="72">
        <f t="shared" si="63"/>
        <v>2500000</v>
      </c>
      <c r="G96" s="72">
        <f t="shared" si="63"/>
        <v>2500000</v>
      </c>
      <c r="H96" s="72">
        <f t="shared" si="63"/>
        <v>2500000</v>
      </c>
      <c r="I96" s="72">
        <f t="shared" si="63"/>
        <v>2500000</v>
      </c>
      <c r="J96" s="72">
        <f t="shared" si="63"/>
        <v>2500000</v>
      </c>
      <c r="K96" s="72">
        <f t="shared" si="63"/>
        <v>2500000</v>
      </c>
      <c r="L96" s="72">
        <f t="shared" si="63"/>
        <v>2500000</v>
      </c>
      <c r="M96" s="72">
        <f t="shared" ref="M96:N96" si="64">M67</f>
        <v>2500000</v>
      </c>
      <c r="N96" s="72">
        <f t="shared" si="64"/>
        <v>2500000</v>
      </c>
    </row>
    <row r="97" spans="2:14" x14ac:dyDescent="0.45">
      <c r="B97" s="76" t="s">
        <v>6</v>
      </c>
      <c r="C97" s="72">
        <f t="shared" ref="C97:L97" si="65">C68</f>
        <v>7500000</v>
      </c>
      <c r="D97" s="72">
        <f t="shared" si="65"/>
        <v>7500000</v>
      </c>
      <c r="E97" s="72">
        <f t="shared" si="65"/>
        <v>7500000</v>
      </c>
      <c r="F97" s="72">
        <f t="shared" si="65"/>
        <v>7500000</v>
      </c>
      <c r="G97" s="72">
        <f t="shared" si="65"/>
        <v>7500000</v>
      </c>
      <c r="H97" s="72">
        <f t="shared" si="65"/>
        <v>7500000</v>
      </c>
      <c r="I97" s="72">
        <f t="shared" si="65"/>
        <v>7500000</v>
      </c>
      <c r="J97" s="72">
        <f t="shared" si="65"/>
        <v>7500000</v>
      </c>
      <c r="K97" s="72">
        <f t="shared" si="65"/>
        <v>7500000</v>
      </c>
      <c r="L97" s="72">
        <f t="shared" si="65"/>
        <v>7500000</v>
      </c>
      <c r="M97" s="72">
        <f t="shared" ref="M97:N97" si="66">M68</f>
        <v>7500000</v>
      </c>
      <c r="N97" s="72">
        <f t="shared" si="66"/>
        <v>7500000</v>
      </c>
    </row>
    <row r="98" spans="2:14" x14ac:dyDescent="0.45">
      <c r="B98" s="76" t="s">
        <v>58</v>
      </c>
      <c r="C98" s="72">
        <f t="shared" ref="C98:L98" si="67">C69</f>
        <v>0</v>
      </c>
      <c r="D98" s="72">
        <f t="shared" si="67"/>
        <v>0</v>
      </c>
      <c r="E98" s="72">
        <f t="shared" si="67"/>
        <v>0</v>
      </c>
      <c r="F98" s="72">
        <f t="shared" si="67"/>
        <v>0</v>
      </c>
      <c r="G98" s="72">
        <f t="shared" si="67"/>
        <v>0</v>
      </c>
      <c r="H98" s="72">
        <f t="shared" si="67"/>
        <v>0</v>
      </c>
      <c r="I98" s="72">
        <f t="shared" si="67"/>
        <v>500000</v>
      </c>
      <c r="J98" s="72">
        <f t="shared" si="67"/>
        <v>500000</v>
      </c>
      <c r="K98" s="72">
        <f t="shared" si="67"/>
        <v>500000</v>
      </c>
      <c r="L98" s="72">
        <f t="shared" si="67"/>
        <v>500000</v>
      </c>
      <c r="M98" s="72">
        <f t="shared" ref="M98:N98" si="68">M69</f>
        <v>500000</v>
      </c>
      <c r="N98" s="72">
        <f t="shared" si="68"/>
        <v>500000</v>
      </c>
    </row>
    <row r="99" spans="2:14" x14ac:dyDescent="0.45">
      <c r="B99" s="76" t="s">
        <v>59</v>
      </c>
      <c r="C99" s="72">
        <f t="shared" ref="C99:L99" si="69">C70</f>
        <v>0</v>
      </c>
      <c r="D99" s="72">
        <f t="shared" si="69"/>
        <v>0</v>
      </c>
      <c r="E99" s="72">
        <f t="shared" si="69"/>
        <v>0</v>
      </c>
      <c r="F99" s="72">
        <f t="shared" si="69"/>
        <v>0</v>
      </c>
      <c r="G99" s="72">
        <f t="shared" si="69"/>
        <v>0</v>
      </c>
      <c r="H99" s="72">
        <f t="shared" si="69"/>
        <v>0</v>
      </c>
      <c r="I99" s="72">
        <f t="shared" si="69"/>
        <v>0</v>
      </c>
      <c r="J99" s="72">
        <f t="shared" si="69"/>
        <v>500000</v>
      </c>
      <c r="K99" s="72">
        <f t="shared" si="69"/>
        <v>500000</v>
      </c>
      <c r="L99" s="72">
        <f t="shared" si="69"/>
        <v>500000</v>
      </c>
      <c r="M99" s="72">
        <f t="shared" ref="M99:N99" si="70">M70</f>
        <v>500000</v>
      </c>
      <c r="N99" s="72">
        <f t="shared" si="70"/>
        <v>500000</v>
      </c>
    </row>
    <row r="100" spans="2:14" x14ac:dyDescent="0.45">
      <c r="B100" s="76" t="s">
        <v>60</v>
      </c>
      <c r="C100" s="72">
        <f t="shared" ref="C100:L100" si="71">C71</f>
        <v>0</v>
      </c>
      <c r="D100" s="72">
        <f t="shared" si="71"/>
        <v>0</v>
      </c>
      <c r="E100" s="72">
        <f t="shared" si="71"/>
        <v>0</v>
      </c>
      <c r="F100" s="72">
        <f t="shared" si="71"/>
        <v>0</v>
      </c>
      <c r="G100" s="72">
        <f t="shared" si="71"/>
        <v>0</v>
      </c>
      <c r="H100" s="72">
        <f t="shared" si="71"/>
        <v>0</v>
      </c>
      <c r="I100" s="72">
        <f t="shared" si="71"/>
        <v>0</v>
      </c>
      <c r="J100" s="72">
        <f t="shared" si="71"/>
        <v>0</v>
      </c>
      <c r="K100" s="72">
        <f t="shared" si="71"/>
        <v>500000</v>
      </c>
      <c r="L100" s="72">
        <f t="shared" si="71"/>
        <v>500000</v>
      </c>
      <c r="M100" s="72">
        <f t="shared" ref="M100:N100" si="72">M71</f>
        <v>500000</v>
      </c>
      <c r="N100" s="72">
        <f t="shared" si="72"/>
        <v>500000</v>
      </c>
    </row>
    <row r="101" spans="2:14" x14ac:dyDescent="0.45">
      <c r="B101" s="73" t="s">
        <v>61</v>
      </c>
      <c r="C101" s="74">
        <f t="shared" ref="C101:L101" si="73">C72</f>
        <v>0</v>
      </c>
      <c r="D101" s="74">
        <f t="shared" si="73"/>
        <v>0</v>
      </c>
      <c r="E101" s="74">
        <f t="shared" si="73"/>
        <v>0</v>
      </c>
      <c r="F101" s="74">
        <f t="shared" si="73"/>
        <v>0</v>
      </c>
      <c r="G101" s="74">
        <f t="shared" si="73"/>
        <v>0</v>
      </c>
      <c r="H101" s="74">
        <f t="shared" si="73"/>
        <v>0</v>
      </c>
      <c r="I101" s="74">
        <f t="shared" si="73"/>
        <v>0</v>
      </c>
      <c r="J101" s="74">
        <f t="shared" si="73"/>
        <v>0</v>
      </c>
      <c r="K101" s="74">
        <f t="shared" si="73"/>
        <v>0</v>
      </c>
      <c r="L101" s="74">
        <f t="shared" si="73"/>
        <v>0</v>
      </c>
      <c r="M101" s="74">
        <f t="shared" ref="M101:N101" si="74">M72</f>
        <v>1000000</v>
      </c>
      <c r="N101" s="74">
        <f t="shared" si="74"/>
        <v>1000000</v>
      </c>
    </row>
    <row r="102" spans="2:14" x14ac:dyDescent="0.45">
      <c r="B102" s="51" t="s">
        <v>51</v>
      </c>
      <c r="C102" s="72">
        <f>SUM(C93:C101)</f>
        <v>15500000</v>
      </c>
      <c r="D102" s="72">
        <f t="shared" ref="D102:L102" si="75">SUM(D93:D101)</f>
        <v>15500000</v>
      </c>
      <c r="E102" s="72">
        <f t="shared" si="75"/>
        <v>15500000</v>
      </c>
      <c r="F102" s="72">
        <f t="shared" si="75"/>
        <v>15500000</v>
      </c>
      <c r="G102" s="72">
        <f t="shared" si="75"/>
        <v>15500000</v>
      </c>
      <c r="H102" s="72">
        <f t="shared" si="75"/>
        <v>15500000</v>
      </c>
      <c r="I102" s="72">
        <f t="shared" si="75"/>
        <v>16000000</v>
      </c>
      <c r="J102" s="72">
        <f t="shared" si="75"/>
        <v>16500000</v>
      </c>
      <c r="K102" s="72">
        <f t="shared" si="75"/>
        <v>17000000</v>
      </c>
      <c r="L102" s="72">
        <f t="shared" si="75"/>
        <v>17000000</v>
      </c>
      <c r="M102" s="72">
        <f t="shared" ref="M102:N102" si="76">SUM(M93:M101)</f>
        <v>18000000</v>
      </c>
      <c r="N102" s="72">
        <f t="shared" si="76"/>
        <v>18000000</v>
      </c>
    </row>
  </sheetData>
  <pageMargins left="0.7" right="0.7" top="0.75" bottom="0.75" header="0.3" footer="0.3"/>
  <pageSetup orientation="portrait" horizontalDpi="4294967293" r:id="rId1"/>
  <ignoredErrors>
    <ignoredError sqref="E12:F12 C89:L89 M89:N89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3D475-CEDC-4D4F-9E00-E920ABCC3410}">
  <dimension ref="B2:N68"/>
  <sheetViews>
    <sheetView showGridLines="0" zoomScale="85" zoomScaleNormal="85" workbookViewId="0"/>
  </sheetViews>
  <sheetFormatPr defaultRowHeight="14.25" x14ac:dyDescent="0.45"/>
  <cols>
    <col min="1" max="1" width="2.6640625" style="51" customWidth="1"/>
    <col min="2" max="2" width="28.73046875" style="51" customWidth="1"/>
    <col min="3" max="14" width="14.9296875" style="51" customWidth="1"/>
    <col min="15" max="16384" width="9.06640625" style="51"/>
  </cols>
  <sheetData>
    <row r="2" spans="2:14" x14ac:dyDescent="0.45">
      <c r="B2" s="53" t="s">
        <v>52</v>
      </c>
      <c r="C2" s="83">
        <v>1</v>
      </c>
      <c r="D2" s="83">
        <v>2</v>
      </c>
      <c r="E2" s="83">
        <v>3</v>
      </c>
      <c r="F2" s="83">
        <v>4</v>
      </c>
      <c r="G2" s="83">
        <v>5</v>
      </c>
      <c r="H2" s="83">
        <v>6</v>
      </c>
      <c r="I2" s="83">
        <v>7</v>
      </c>
      <c r="J2" s="83">
        <v>8</v>
      </c>
      <c r="K2" s="83">
        <v>9</v>
      </c>
      <c r="L2" s="83">
        <v>10</v>
      </c>
      <c r="M2" s="83">
        <v>11</v>
      </c>
      <c r="N2" s="83">
        <v>12</v>
      </c>
    </row>
    <row r="3" spans="2:14" x14ac:dyDescent="0.45">
      <c r="B3" s="54"/>
      <c r="C3" s="55"/>
      <c r="D3" s="55"/>
      <c r="E3" s="55"/>
      <c r="F3" s="55"/>
      <c r="G3" s="55"/>
      <c r="H3" s="55"/>
      <c r="I3" s="55"/>
      <c r="J3" s="55"/>
      <c r="K3" s="54"/>
      <c r="L3" s="54"/>
      <c r="M3" s="54"/>
      <c r="N3" s="54"/>
    </row>
    <row r="4" spans="2:14" x14ac:dyDescent="0.45">
      <c r="B4" s="56" t="s">
        <v>10</v>
      </c>
      <c r="C4" s="57">
        <v>0</v>
      </c>
      <c r="D4" s="57">
        <v>20000000</v>
      </c>
      <c r="E4" s="57">
        <v>80000000</v>
      </c>
      <c r="F4" s="57">
        <v>95000000</v>
      </c>
      <c r="G4" s="57">
        <v>100000000</v>
      </c>
      <c r="H4" s="57">
        <v>115000000</v>
      </c>
      <c r="I4" s="57">
        <v>136000000</v>
      </c>
      <c r="J4" s="57">
        <v>158000000</v>
      </c>
      <c r="K4" s="57">
        <v>186000000</v>
      </c>
      <c r="L4" s="57">
        <v>354000000</v>
      </c>
      <c r="M4" s="57">
        <v>444000000</v>
      </c>
      <c r="N4" s="57">
        <v>1000000000</v>
      </c>
    </row>
    <row r="5" spans="2:14" x14ac:dyDescent="0.45">
      <c r="B5" s="6" t="s">
        <v>19</v>
      </c>
      <c r="C5" s="62">
        <f>'Bottom Up (C)'!$C$37</f>
        <v>-5000000</v>
      </c>
      <c r="D5" s="61">
        <f>C5</f>
        <v>-5000000</v>
      </c>
      <c r="E5" s="61">
        <f t="shared" ref="E5:N5" si="0">D5</f>
        <v>-5000000</v>
      </c>
      <c r="F5" s="61">
        <f t="shared" si="0"/>
        <v>-5000000</v>
      </c>
      <c r="G5" s="61">
        <f t="shared" si="0"/>
        <v>-5000000</v>
      </c>
      <c r="H5" s="61">
        <f t="shared" si="0"/>
        <v>-5000000</v>
      </c>
      <c r="I5" s="61">
        <f t="shared" si="0"/>
        <v>-5000000</v>
      </c>
      <c r="J5" s="61">
        <f t="shared" si="0"/>
        <v>-5000000</v>
      </c>
      <c r="K5" s="61">
        <f t="shared" si="0"/>
        <v>-5000000</v>
      </c>
      <c r="L5" s="61">
        <f t="shared" si="0"/>
        <v>-5000000</v>
      </c>
      <c r="M5" s="61">
        <f t="shared" si="0"/>
        <v>-5000000</v>
      </c>
      <c r="N5" s="61">
        <f t="shared" si="0"/>
        <v>-5000000</v>
      </c>
    </row>
    <row r="6" spans="2:14" x14ac:dyDescent="0.45">
      <c r="B6" s="43" t="s">
        <v>18</v>
      </c>
      <c r="C6" s="62">
        <f>'Bottom Up (C)'!$C$38</f>
        <v>-15000000</v>
      </c>
      <c r="D6" s="61">
        <f>C6</f>
        <v>-15000000</v>
      </c>
      <c r="E6" s="61">
        <f t="shared" ref="E6:N6" si="1">D6</f>
        <v>-15000000</v>
      </c>
      <c r="F6" s="61">
        <f t="shared" si="1"/>
        <v>-15000000</v>
      </c>
      <c r="G6" s="61">
        <f t="shared" si="1"/>
        <v>-15000000</v>
      </c>
      <c r="H6" s="61">
        <f t="shared" si="1"/>
        <v>-15000000</v>
      </c>
      <c r="I6" s="61">
        <f t="shared" si="1"/>
        <v>-15000000</v>
      </c>
      <c r="J6" s="61">
        <f t="shared" si="1"/>
        <v>-15000000</v>
      </c>
      <c r="K6" s="61">
        <f t="shared" si="1"/>
        <v>-15000000</v>
      </c>
      <c r="L6" s="61">
        <f t="shared" si="1"/>
        <v>-15000000</v>
      </c>
      <c r="M6" s="61">
        <f t="shared" si="1"/>
        <v>-15000000</v>
      </c>
      <c r="N6" s="61">
        <f t="shared" si="1"/>
        <v>-15000000</v>
      </c>
    </row>
    <row r="7" spans="2:14" x14ac:dyDescent="0.45">
      <c r="B7" s="56" t="s">
        <v>31</v>
      </c>
      <c r="C7" s="64">
        <f>SUM(C4:C6)</f>
        <v>-20000000</v>
      </c>
      <c r="D7" s="64">
        <f t="shared" ref="D7:M7" si="2">SUM(D4:D6)</f>
        <v>0</v>
      </c>
      <c r="E7" s="64">
        <f t="shared" si="2"/>
        <v>60000000</v>
      </c>
      <c r="F7" s="64">
        <f t="shared" si="2"/>
        <v>75000000</v>
      </c>
      <c r="G7" s="64">
        <f t="shared" si="2"/>
        <v>80000000</v>
      </c>
      <c r="H7" s="64">
        <f t="shared" si="2"/>
        <v>95000000</v>
      </c>
      <c r="I7" s="64">
        <f t="shared" si="2"/>
        <v>116000000</v>
      </c>
      <c r="J7" s="64">
        <f t="shared" si="2"/>
        <v>138000000</v>
      </c>
      <c r="K7" s="64">
        <f t="shared" si="2"/>
        <v>166000000</v>
      </c>
      <c r="L7" s="64">
        <f t="shared" si="2"/>
        <v>334000000</v>
      </c>
      <c r="M7" s="64">
        <f t="shared" si="2"/>
        <v>424000000</v>
      </c>
      <c r="N7" s="64">
        <f t="shared" ref="N7" si="3">SUM(N4:N6)</f>
        <v>980000000</v>
      </c>
    </row>
    <row r="8" spans="2:14" x14ac:dyDescent="0.45">
      <c r="B8" s="54"/>
    </row>
    <row r="9" spans="2:14" x14ac:dyDescent="0.45">
      <c r="B9" s="54" t="s">
        <v>53</v>
      </c>
      <c r="C9" s="68">
        <f>IFERROR(C16/C39,0)</f>
        <v>0</v>
      </c>
      <c r="D9" s="68">
        <f t="shared" ref="D9:N9" si="4">IFERROR(D16/D39,0)</f>
        <v>0</v>
      </c>
      <c r="E9" s="68">
        <f t="shared" si="4"/>
        <v>0</v>
      </c>
      <c r="F9" s="68">
        <f t="shared" si="4"/>
        <v>0</v>
      </c>
      <c r="G9" s="68">
        <f t="shared" si="4"/>
        <v>0</v>
      </c>
      <c r="H9" s="68">
        <f t="shared" si="4"/>
        <v>2</v>
      </c>
      <c r="I9" s="68">
        <f t="shared" si="4"/>
        <v>4</v>
      </c>
      <c r="J9" s="68">
        <f t="shared" si="4"/>
        <v>6</v>
      </c>
      <c r="K9" s="68">
        <f t="shared" si="4"/>
        <v>8</v>
      </c>
      <c r="L9" s="68">
        <f t="shared" si="4"/>
        <v>20</v>
      </c>
      <c r="M9" s="68">
        <f t="shared" si="4"/>
        <v>25</v>
      </c>
      <c r="N9" s="68">
        <f t="shared" si="4"/>
        <v>55.888888888888886</v>
      </c>
    </row>
    <row r="10" spans="2:14" x14ac:dyDescent="0.45">
      <c r="B10" s="54"/>
    </row>
    <row r="11" spans="2:14" x14ac:dyDescent="0.45">
      <c r="B11" s="59" t="s">
        <v>42</v>
      </c>
      <c r="C11" s="63"/>
    </row>
    <row r="12" spans="2:14" x14ac:dyDescent="0.45">
      <c r="B12" s="60" t="s">
        <v>4</v>
      </c>
    </row>
    <row r="13" spans="2:14" x14ac:dyDescent="0.45">
      <c r="B13" s="76" t="s">
        <v>56</v>
      </c>
      <c r="D13" s="61">
        <f>(D$7-INDEX('Bottom Up (C)'!$A$80:$O$89,COUNTA($B$12:$B$20)+1,MATCH(D$7,'Bottom Up (C)'!$A$89:$O$89,1)))/(INDEX('Bottom Up (C)'!$A$80:$O$89,COUNTA($B$12:$B$20)+1,MATCH(D$7,'Bottom Up (C)'!$A$89:$O$89,1)+1)-INDEX('Bottom Up (C)'!$A$80:$O$89,COUNTA($B$12:$B$20)+1,MATCH(D$7,'Bottom Up (C)'!$A$89:$O$89,1)))*(INDEX('Bottom Up (C)'!$A$80:$O$89,MATCH($B13,$B$12:$B$20,0),MATCH(D$7,'Bottom Up (C)'!$A$89:$O$89,1)+1)-INDEX('Bottom Up (C)'!$A$80:$O$89,MATCH($B13,$B$12:$B$20,0),MATCH(D$7,'Bottom Up (C)'!$A$89:$O$89,1)))+INDEX('Bottom Up (C)'!$A$80:$O$89,MATCH($B13,$B$12:$B$20,0),MATCH(D$7,'Bottom Up (C)'!$A$89:$O$89,1))</f>
        <v>0</v>
      </c>
      <c r="E13" s="61">
        <f>(E$7-INDEX('Bottom Up (C)'!$A$80:$O$89,COUNTA($B$12:$B$20)+1,MATCH(E$7,'Bottom Up (C)'!$A$89:$O$89,1)))/(INDEX('Bottom Up (C)'!$A$80:$O$89,COUNTA($B$12:$B$20)+1,MATCH(E$7,'Bottom Up (C)'!$A$89:$O$89,1)+1)-INDEX('Bottom Up (C)'!$A$80:$O$89,COUNTA($B$12:$B$20)+1,MATCH(E$7,'Bottom Up (C)'!$A$89:$O$89,1)))*(INDEX('Bottom Up (C)'!$A$80:$O$89,MATCH($B13,$B$12:$B$20,0),MATCH(E$7,'Bottom Up (C)'!$A$89:$O$89,1)+1)-INDEX('Bottom Up (C)'!$A$80:$O$89,MATCH($B13,$B$12:$B$20,0),MATCH(E$7,'Bottom Up (C)'!$A$89:$O$89,1)))+INDEX('Bottom Up (C)'!$A$80:$O$89,MATCH($B13,$B$12:$B$20,0),MATCH(E$7,'Bottom Up (C)'!$A$89:$O$89,1))</f>
        <v>60000000</v>
      </c>
      <c r="F13" s="61">
        <f>(F$7-INDEX('Bottom Up (C)'!$A$80:$O$89,COUNTA($B$12:$B$20)+1,MATCH(F$7,'Bottom Up (C)'!$A$89:$O$89,1)))/(INDEX('Bottom Up (C)'!$A$80:$O$89,COUNTA($B$12:$B$20)+1,MATCH(F$7,'Bottom Up (C)'!$A$89:$O$89,1)+1)-INDEX('Bottom Up (C)'!$A$80:$O$89,COUNTA($B$12:$B$20)+1,MATCH(F$7,'Bottom Up (C)'!$A$89:$O$89,1)))*(INDEX('Bottom Up (C)'!$A$80:$O$89,MATCH($B13,$B$12:$B$20,0),MATCH(F$7,'Bottom Up (C)'!$A$89:$O$89,1)+1)-INDEX('Bottom Up (C)'!$A$80:$O$89,MATCH($B13,$B$12:$B$20,0),MATCH(F$7,'Bottom Up (C)'!$A$89:$O$89,1)))+INDEX('Bottom Up (C)'!$A$80:$O$89,MATCH($B13,$B$12:$B$20,0),MATCH(F$7,'Bottom Up (C)'!$A$89:$O$89,1))</f>
        <v>60000000</v>
      </c>
      <c r="G13" s="61">
        <f>(G$7-INDEX('Bottom Up (C)'!$A$80:$O$89,COUNTA($B$12:$B$20)+1,MATCH(G$7,'Bottom Up (C)'!$A$89:$O$89,1)))/(INDEX('Bottom Up (C)'!$A$80:$O$89,COUNTA($B$12:$B$20)+1,MATCH(G$7,'Bottom Up (C)'!$A$89:$O$89,1)+1)-INDEX('Bottom Up (C)'!$A$80:$O$89,COUNTA($B$12:$B$20)+1,MATCH(G$7,'Bottom Up (C)'!$A$89:$O$89,1)))*(INDEX('Bottom Up (C)'!$A$80:$O$89,MATCH($B13,$B$12:$B$20,0),MATCH(G$7,'Bottom Up (C)'!$A$89:$O$89,1)+1)-INDEX('Bottom Up (C)'!$A$80:$O$89,MATCH($B13,$B$12:$B$20,0),MATCH(G$7,'Bottom Up (C)'!$A$89:$O$89,1)))+INDEX('Bottom Up (C)'!$A$80:$O$89,MATCH($B13,$B$12:$B$20,0),MATCH(G$7,'Bottom Up (C)'!$A$89:$O$89,1))</f>
        <v>60000000</v>
      </c>
      <c r="H13" s="61">
        <f>(H$7-INDEX('Bottom Up (C)'!$A$80:$O$89,COUNTA($B$12:$B$20)+1,MATCH(H$7,'Bottom Up (C)'!$A$89:$O$89,1)))/(INDEX('Bottom Up (C)'!$A$80:$O$89,COUNTA($B$12:$B$20)+1,MATCH(H$7,'Bottom Up (C)'!$A$89:$O$89,1)+1)-INDEX('Bottom Up (C)'!$A$80:$O$89,COUNTA($B$12:$B$20)+1,MATCH(H$7,'Bottom Up (C)'!$A$89:$O$89,1)))*(INDEX('Bottom Up (C)'!$A$80:$O$89,MATCH($B13,$B$12:$B$20,0),MATCH(H$7,'Bottom Up (C)'!$A$89:$O$89,1)+1)-INDEX('Bottom Up (C)'!$A$80:$O$89,MATCH($B13,$B$12:$B$20,0),MATCH(H$7,'Bottom Up (C)'!$A$89:$O$89,1)))+INDEX('Bottom Up (C)'!$A$80:$O$89,MATCH($B13,$B$12:$B$20,0),MATCH(H$7,'Bottom Up (C)'!$A$89:$O$89,1))</f>
        <v>60000000</v>
      </c>
      <c r="I13" s="61">
        <f>(I$7-INDEX('Bottom Up (C)'!$A$80:$O$89,COUNTA($B$12:$B$20)+1,MATCH(I$7,'Bottom Up (C)'!$A$89:$O$89,1)))/(INDEX('Bottom Up (C)'!$A$80:$O$89,COUNTA($B$12:$B$20)+1,MATCH(I$7,'Bottom Up (C)'!$A$89:$O$89,1)+1)-INDEX('Bottom Up (C)'!$A$80:$O$89,COUNTA($B$12:$B$20)+1,MATCH(I$7,'Bottom Up (C)'!$A$89:$O$89,1)))*(INDEX('Bottom Up (C)'!$A$80:$O$89,MATCH($B13,$B$12:$B$20,0),MATCH(I$7,'Bottom Up (C)'!$A$89:$O$89,1)+1)-INDEX('Bottom Up (C)'!$A$80:$O$89,MATCH($B13,$B$12:$B$20,0),MATCH(I$7,'Bottom Up (C)'!$A$89:$O$89,1)))+INDEX('Bottom Up (C)'!$A$80:$O$89,MATCH($B13,$B$12:$B$20,0),MATCH(I$7,'Bottom Up (C)'!$A$89:$O$89,1))</f>
        <v>60000000</v>
      </c>
      <c r="J13" s="61">
        <f>(J$7-INDEX('Bottom Up (C)'!$A$80:$O$89,COUNTA($B$12:$B$20)+1,MATCH(J$7,'Bottom Up (C)'!$A$89:$O$89,1)))/(INDEX('Bottom Up (C)'!$A$80:$O$89,COUNTA($B$12:$B$20)+1,MATCH(J$7,'Bottom Up (C)'!$A$89:$O$89,1)+1)-INDEX('Bottom Up (C)'!$A$80:$O$89,COUNTA($B$12:$B$20)+1,MATCH(J$7,'Bottom Up (C)'!$A$89:$O$89,1)))*(INDEX('Bottom Up (C)'!$A$80:$O$89,MATCH($B13,$B$12:$B$20,0),MATCH(J$7,'Bottom Up (C)'!$A$89:$O$89,1)+1)-INDEX('Bottom Up (C)'!$A$80:$O$89,MATCH($B13,$B$12:$B$20,0),MATCH(J$7,'Bottom Up (C)'!$A$89:$O$89,1)))+INDEX('Bottom Up (C)'!$A$80:$O$89,MATCH($B13,$B$12:$B$20,0),MATCH(J$7,'Bottom Up (C)'!$A$89:$O$89,1))</f>
        <v>60000000</v>
      </c>
      <c r="K13" s="61">
        <f>(K$7-INDEX('Bottom Up (C)'!$A$80:$O$89,COUNTA($B$12:$B$20)+1,MATCH(K$7,'Bottom Up (C)'!$A$89:$O$89,1)))/(INDEX('Bottom Up (C)'!$A$80:$O$89,COUNTA($B$12:$B$20)+1,MATCH(K$7,'Bottom Up (C)'!$A$89:$O$89,1)+1)-INDEX('Bottom Up (C)'!$A$80:$O$89,COUNTA($B$12:$B$20)+1,MATCH(K$7,'Bottom Up (C)'!$A$89:$O$89,1)))*(INDEX('Bottom Up (C)'!$A$80:$O$89,MATCH($B13,$B$12:$B$20,0),MATCH(K$7,'Bottom Up (C)'!$A$89:$O$89,1)+1)-INDEX('Bottom Up (C)'!$A$80:$O$89,MATCH($B13,$B$12:$B$20,0),MATCH(K$7,'Bottom Up (C)'!$A$89:$O$89,1)))+INDEX('Bottom Up (C)'!$A$80:$O$89,MATCH($B13,$B$12:$B$20,0),MATCH(K$7,'Bottom Up (C)'!$A$89:$O$89,1))</f>
        <v>60000000</v>
      </c>
      <c r="L13" s="61">
        <f>(L$7-INDEX('Bottom Up (C)'!$A$80:$O$89,COUNTA($B$12:$B$20)+1,MATCH(L$7,'Bottom Up (C)'!$A$89:$O$89,1)))/(INDEX('Bottom Up (C)'!$A$80:$O$89,COUNTA($B$12:$B$20)+1,MATCH(L$7,'Bottom Up (C)'!$A$89:$O$89,1)+1)-INDEX('Bottom Up (C)'!$A$80:$O$89,COUNTA($B$12:$B$20)+1,MATCH(L$7,'Bottom Up (C)'!$A$89:$O$89,1)))*(INDEX('Bottom Up (C)'!$A$80:$O$89,MATCH($B13,$B$12:$B$20,0),MATCH(L$7,'Bottom Up (C)'!$A$89:$O$89,1)+1)-INDEX('Bottom Up (C)'!$A$80:$O$89,MATCH($B13,$B$12:$B$20,0),MATCH(L$7,'Bottom Up (C)'!$A$89:$O$89,1)))+INDEX('Bottom Up (C)'!$A$80:$O$89,MATCH($B13,$B$12:$B$20,0),MATCH(L$7,'Bottom Up (C)'!$A$89:$O$89,1))</f>
        <v>60000000</v>
      </c>
      <c r="M13" s="61">
        <f>(M$7-INDEX('Bottom Up (C)'!$A$80:$O$89,COUNTA($B$12:$B$20)+1,MATCH(M$7,'Bottom Up (C)'!$A$89:$O$89,1)))/(INDEX('Bottom Up (C)'!$A$80:$O$89,COUNTA($B$12:$B$20)+1,MATCH(M$7,'Bottom Up (C)'!$A$89:$O$89,1)+1)-INDEX('Bottom Up (C)'!$A$80:$O$89,COUNTA($B$12:$B$20)+1,MATCH(M$7,'Bottom Up (C)'!$A$89:$O$89,1)))*(INDEX('Bottom Up (C)'!$A$80:$O$89,MATCH($B13,$B$12:$B$20,0),MATCH(M$7,'Bottom Up (C)'!$A$89:$O$89,1)+1)-INDEX('Bottom Up (C)'!$A$80:$O$89,MATCH($B13,$B$12:$B$20,0),MATCH(M$7,'Bottom Up (C)'!$A$89:$O$89,1)))+INDEX('Bottom Up (C)'!$A$80:$O$89,MATCH($B13,$B$12:$B$20,0),MATCH(M$7,'Bottom Up (C)'!$A$89:$O$89,1))</f>
        <v>75000000</v>
      </c>
      <c r="N13" s="61">
        <f>(N$7-INDEX('Bottom Up (C)'!$A$80:$O$89,COUNTA($B$12:$B$20)+1,MATCH(N$7,'Bottom Up (C)'!$A$89:$O$89,1)))/(INDEX('Bottom Up (C)'!$A$80:$O$89,COUNTA($B$12:$B$20)+1,MATCH(N$7,'Bottom Up (C)'!$A$89:$O$89,1)+1)-INDEX('Bottom Up (C)'!$A$80:$O$89,COUNTA($B$12:$B$20)+1,MATCH(N$7,'Bottom Up (C)'!$A$89:$O$89,1)))*(INDEX('Bottom Up (C)'!$A$80:$O$89,MATCH($B13,$B$12:$B$20,0),MATCH(N$7,'Bottom Up (C)'!$A$89:$O$89,1)+1)-INDEX('Bottom Up (C)'!$A$80:$O$89,MATCH($B13,$B$12:$B$20,0),MATCH(N$7,'Bottom Up (C)'!$A$89:$O$89,1)))+INDEX('Bottom Up (C)'!$A$80:$O$89,MATCH($B13,$B$12:$B$20,0),MATCH(N$7,'Bottom Up (C)'!$A$89:$O$89,1))</f>
        <v>167666666.66666669</v>
      </c>
    </row>
    <row r="14" spans="2:14" x14ac:dyDescent="0.45">
      <c r="B14" s="76" t="s">
        <v>57</v>
      </c>
      <c r="D14" s="61">
        <f>(D$7-INDEX('Bottom Up (C)'!$A$80:$O$89,COUNTA($B$12:$B$20)+1,MATCH(D$7,'Bottom Up (C)'!$A$89:$O$89,1)))/(INDEX('Bottom Up (C)'!$A$80:$O$89,COUNTA($B$12:$B$20)+1,MATCH(D$7,'Bottom Up (C)'!$A$89:$O$89,1)+1)-INDEX('Bottom Up (C)'!$A$80:$O$89,COUNTA($B$12:$B$20)+1,MATCH(D$7,'Bottom Up (C)'!$A$89:$O$89,1)))*(INDEX('Bottom Up (C)'!$A$80:$O$89,MATCH($B14,$B$12:$B$20,0),MATCH(D$7,'Bottom Up (C)'!$A$89:$O$89,1)+1)-INDEX('Bottom Up (C)'!$A$80:$O$89,MATCH($B14,$B$12:$B$20,0),MATCH(D$7,'Bottom Up (C)'!$A$89:$O$89,1)))+INDEX('Bottom Up (C)'!$A$80:$O$89,MATCH($B14,$B$12:$B$20,0),MATCH(D$7,'Bottom Up (C)'!$A$89:$O$89,1))</f>
        <v>0</v>
      </c>
      <c r="E14" s="61">
        <f>(E$7-INDEX('Bottom Up (C)'!$A$80:$O$89,COUNTA($B$12:$B$20)+1,MATCH(E$7,'Bottom Up (C)'!$A$89:$O$89,1)))/(INDEX('Bottom Up (C)'!$A$80:$O$89,COUNTA($B$12:$B$20)+1,MATCH(E$7,'Bottom Up (C)'!$A$89:$O$89,1)+1)-INDEX('Bottom Up (C)'!$A$80:$O$89,COUNTA($B$12:$B$20)+1,MATCH(E$7,'Bottom Up (C)'!$A$89:$O$89,1)))*(INDEX('Bottom Up (C)'!$A$80:$O$89,MATCH($B14,$B$12:$B$20,0),MATCH(E$7,'Bottom Up (C)'!$A$89:$O$89,1)+1)-INDEX('Bottom Up (C)'!$A$80:$O$89,MATCH($B14,$B$12:$B$20,0),MATCH(E$7,'Bottom Up (C)'!$A$89:$O$89,1)))+INDEX('Bottom Up (C)'!$A$80:$O$89,MATCH($B14,$B$12:$B$20,0),MATCH(E$7,'Bottom Up (C)'!$A$89:$O$89,1))</f>
        <v>0</v>
      </c>
      <c r="F14" s="61">
        <f>(F$7-INDEX('Bottom Up (C)'!$A$80:$O$89,COUNTA($B$12:$B$20)+1,MATCH(F$7,'Bottom Up (C)'!$A$89:$O$89,1)))/(INDEX('Bottom Up (C)'!$A$80:$O$89,COUNTA($B$12:$B$20)+1,MATCH(F$7,'Bottom Up (C)'!$A$89:$O$89,1)+1)-INDEX('Bottom Up (C)'!$A$80:$O$89,COUNTA($B$12:$B$20)+1,MATCH(F$7,'Bottom Up (C)'!$A$89:$O$89,1)))*(INDEX('Bottom Up (C)'!$A$80:$O$89,MATCH($B14,$B$12:$B$20,0),MATCH(F$7,'Bottom Up (C)'!$A$89:$O$89,1)+1)-INDEX('Bottom Up (C)'!$A$80:$O$89,MATCH($B14,$B$12:$B$20,0),MATCH(F$7,'Bottom Up (C)'!$A$89:$O$89,1)))+INDEX('Bottom Up (C)'!$A$80:$O$89,MATCH($B14,$B$12:$B$20,0),MATCH(F$7,'Bottom Up (C)'!$A$89:$O$89,1))</f>
        <v>15000000</v>
      </c>
      <c r="G14" s="61">
        <f>(G$7-INDEX('Bottom Up (C)'!$A$80:$O$89,COUNTA($B$12:$B$20)+1,MATCH(G$7,'Bottom Up (C)'!$A$89:$O$89,1)))/(INDEX('Bottom Up (C)'!$A$80:$O$89,COUNTA($B$12:$B$20)+1,MATCH(G$7,'Bottom Up (C)'!$A$89:$O$89,1)+1)-INDEX('Bottom Up (C)'!$A$80:$O$89,COUNTA($B$12:$B$20)+1,MATCH(G$7,'Bottom Up (C)'!$A$89:$O$89,1)))*(INDEX('Bottom Up (C)'!$A$80:$O$89,MATCH($B14,$B$12:$B$20,0),MATCH(G$7,'Bottom Up (C)'!$A$89:$O$89,1)+1)-INDEX('Bottom Up (C)'!$A$80:$O$89,MATCH($B14,$B$12:$B$20,0),MATCH(G$7,'Bottom Up (C)'!$A$89:$O$89,1)))+INDEX('Bottom Up (C)'!$A$80:$O$89,MATCH($B14,$B$12:$B$20,0),MATCH(G$7,'Bottom Up (C)'!$A$89:$O$89,1))</f>
        <v>15000000</v>
      </c>
      <c r="H14" s="61">
        <f>(H$7-INDEX('Bottom Up (C)'!$A$80:$O$89,COUNTA($B$12:$B$20)+1,MATCH(H$7,'Bottom Up (C)'!$A$89:$O$89,1)))/(INDEX('Bottom Up (C)'!$A$80:$O$89,COUNTA($B$12:$B$20)+1,MATCH(H$7,'Bottom Up (C)'!$A$89:$O$89,1)+1)-INDEX('Bottom Up (C)'!$A$80:$O$89,COUNTA($B$12:$B$20)+1,MATCH(H$7,'Bottom Up (C)'!$A$89:$O$89,1)))*(INDEX('Bottom Up (C)'!$A$80:$O$89,MATCH($B14,$B$12:$B$20,0),MATCH(H$7,'Bottom Up (C)'!$A$89:$O$89,1)+1)-INDEX('Bottom Up (C)'!$A$80:$O$89,MATCH($B14,$B$12:$B$20,0),MATCH(H$7,'Bottom Up (C)'!$A$89:$O$89,1)))+INDEX('Bottom Up (C)'!$A$80:$O$89,MATCH($B14,$B$12:$B$20,0),MATCH(H$7,'Bottom Up (C)'!$A$89:$O$89,1))</f>
        <v>15000000</v>
      </c>
      <c r="I14" s="61">
        <f>(I$7-INDEX('Bottom Up (C)'!$A$80:$O$89,COUNTA($B$12:$B$20)+1,MATCH(I$7,'Bottom Up (C)'!$A$89:$O$89,1)))/(INDEX('Bottom Up (C)'!$A$80:$O$89,COUNTA($B$12:$B$20)+1,MATCH(I$7,'Bottom Up (C)'!$A$89:$O$89,1)+1)-INDEX('Bottom Up (C)'!$A$80:$O$89,COUNTA($B$12:$B$20)+1,MATCH(I$7,'Bottom Up (C)'!$A$89:$O$89,1)))*(INDEX('Bottom Up (C)'!$A$80:$O$89,MATCH($B14,$B$12:$B$20,0),MATCH(I$7,'Bottom Up (C)'!$A$89:$O$89,1)+1)-INDEX('Bottom Up (C)'!$A$80:$O$89,MATCH($B14,$B$12:$B$20,0),MATCH(I$7,'Bottom Up (C)'!$A$89:$O$89,1)))+INDEX('Bottom Up (C)'!$A$80:$O$89,MATCH($B14,$B$12:$B$20,0),MATCH(I$7,'Bottom Up (C)'!$A$89:$O$89,1))</f>
        <v>15000000</v>
      </c>
      <c r="J14" s="61">
        <f>(J$7-INDEX('Bottom Up (C)'!$A$80:$O$89,COUNTA($B$12:$B$20)+1,MATCH(J$7,'Bottom Up (C)'!$A$89:$O$89,1)))/(INDEX('Bottom Up (C)'!$A$80:$O$89,COUNTA($B$12:$B$20)+1,MATCH(J$7,'Bottom Up (C)'!$A$89:$O$89,1)+1)-INDEX('Bottom Up (C)'!$A$80:$O$89,COUNTA($B$12:$B$20)+1,MATCH(J$7,'Bottom Up (C)'!$A$89:$O$89,1)))*(INDEX('Bottom Up (C)'!$A$80:$O$89,MATCH($B14,$B$12:$B$20,0),MATCH(J$7,'Bottom Up (C)'!$A$89:$O$89,1)+1)-INDEX('Bottom Up (C)'!$A$80:$O$89,MATCH($B14,$B$12:$B$20,0),MATCH(J$7,'Bottom Up (C)'!$A$89:$O$89,1)))+INDEX('Bottom Up (C)'!$A$80:$O$89,MATCH($B14,$B$12:$B$20,0),MATCH(J$7,'Bottom Up (C)'!$A$89:$O$89,1))</f>
        <v>15000000</v>
      </c>
      <c r="K14" s="61">
        <f>(K$7-INDEX('Bottom Up (C)'!$A$80:$O$89,COUNTA($B$12:$B$20)+1,MATCH(K$7,'Bottom Up (C)'!$A$89:$O$89,1)))/(INDEX('Bottom Up (C)'!$A$80:$O$89,COUNTA($B$12:$B$20)+1,MATCH(K$7,'Bottom Up (C)'!$A$89:$O$89,1)+1)-INDEX('Bottom Up (C)'!$A$80:$O$89,COUNTA($B$12:$B$20)+1,MATCH(K$7,'Bottom Up (C)'!$A$89:$O$89,1)))*(INDEX('Bottom Up (C)'!$A$80:$O$89,MATCH($B14,$B$12:$B$20,0),MATCH(K$7,'Bottom Up (C)'!$A$89:$O$89,1)+1)-INDEX('Bottom Up (C)'!$A$80:$O$89,MATCH($B14,$B$12:$B$20,0),MATCH(K$7,'Bottom Up (C)'!$A$89:$O$89,1)))+INDEX('Bottom Up (C)'!$A$80:$O$89,MATCH($B14,$B$12:$B$20,0),MATCH(K$7,'Bottom Up (C)'!$A$89:$O$89,1))</f>
        <v>20000000</v>
      </c>
      <c r="L14" s="61">
        <f>(L$7-INDEX('Bottom Up (C)'!$A$80:$O$89,COUNTA($B$12:$B$20)+1,MATCH(L$7,'Bottom Up (C)'!$A$89:$O$89,1)))/(INDEX('Bottom Up (C)'!$A$80:$O$89,COUNTA($B$12:$B$20)+1,MATCH(L$7,'Bottom Up (C)'!$A$89:$O$89,1)+1)-INDEX('Bottom Up (C)'!$A$80:$O$89,COUNTA($B$12:$B$20)+1,MATCH(L$7,'Bottom Up (C)'!$A$89:$O$89,1)))*(INDEX('Bottom Up (C)'!$A$80:$O$89,MATCH($B14,$B$12:$B$20,0),MATCH(L$7,'Bottom Up (C)'!$A$89:$O$89,1)+1)-INDEX('Bottom Up (C)'!$A$80:$O$89,MATCH($B14,$B$12:$B$20,0),MATCH(L$7,'Bottom Up (C)'!$A$89:$O$89,1)))+INDEX('Bottom Up (C)'!$A$80:$O$89,MATCH($B14,$B$12:$B$20,0),MATCH(L$7,'Bottom Up (C)'!$A$89:$O$89,1))</f>
        <v>50000000</v>
      </c>
      <c r="M14" s="61">
        <f>(M$7-INDEX('Bottom Up (C)'!$A$80:$O$89,COUNTA($B$12:$B$20)+1,MATCH(M$7,'Bottom Up (C)'!$A$89:$O$89,1)))/(INDEX('Bottom Up (C)'!$A$80:$O$89,COUNTA($B$12:$B$20)+1,MATCH(M$7,'Bottom Up (C)'!$A$89:$O$89,1)+1)-INDEX('Bottom Up (C)'!$A$80:$O$89,COUNTA($B$12:$B$20)+1,MATCH(M$7,'Bottom Up (C)'!$A$89:$O$89,1)))*(INDEX('Bottom Up (C)'!$A$80:$O$89,MATCH($B14,$B$12:$B$20,0),MATCH(M$7,'Bottom Up (C)'!$A$89:$O$89,1)+1)-INDEX('Bottom Up (C)'!$A$80:$O$89,MATCH($B14,$B$12:$B$20,0),MATCH(M$7,'Bottom Up (C)'!$A$89:$O$89,1)))+INDEX('Bottom Up (C)'!$A$80:$O$89,MATCH($B14,$B$12:$B$20,0),MATCH(M$7,'Bottom Up (C)'!$A$89:$O$89,1))</f>
        <v>62500000</v>
      </c>
      <c r="N14" s="61">
        <f>(N$7-INDEX('Bottom Up (C)'!$A$80:$O$89,COUNTA($B$12:$B$20)+1,MATCH(N$7,'Bottom Up (C)'!$A$89:$O$89,1)))/(INDEX('Bottom Up (C)'!$A$80:$O$89,COUNTA($B$12:$B$20)+1,MATCH(N$7,'Bottom Up (C)'!$A$89:$O$89,1)+1)-INDEX('Bottom Up (C)'!$A$80:$O$89,COUNTA($B$12:$B$20)+1,MATCH(N$7,'Bottom Up (C)'!$A$89:$O$89,1)))*(INDEX('Bottom Up (C)'!$A$80:$O$89,MATCH($B14,$B$12:$B$20,0),MATCH(N$7,'Bottom Up (C)'!$A$89:$O$89,1)+1)-INDEX('Bottom Up (C)'!$A$80:$O$89,MATCH($B14,$B$12:$B$20,0),MATCH(N$7,'Bottom Up (C)'!$A$89:$O$89,1)))+INDEX('Bottom Up (C)'!$A$80:$O$89,MATCH($B14,$B$12:$B$20,0),MATCH(N$7,'Bottom Up (C)'!$A$89:$O$89,1))</f>
        <v>139722222.22222221</v>
      </c>
    </row>
    <row r="15" spans="2:14" x14ac:dyDescent="0.45">
      <c r="B15" s="76" t="s">
        <v>5</v>
      </c>
      <c r="D15" s="61">
        <f>(D$7-INDEX('Bottom Up (C)'!$A$80:$O$89,COUNTA($B$12:$B$20)+1,MATCH(D$7,'Bottom Up (C)'!$A$89:$O$89,1)))/(INDEX('Bottom Up (C)'!$A$80:$O$89,COUNTA($B$12:$B$20)+1,MATCH(D$7,'Bottom Up (C)'!$A$89:$O$89,1)+1)-INDEX('Bottom Up (C)'!$A$80:$O$89,COUNTA($B$12:$B$20)+1,MATCH(D$7,'Bottom Up (C)'!$A$89:$O$89,1)))*(INDEX('Bottom Up (C)'!$A$80:$O$89,MATCH($B15,$B$12:$B$20,0),MATCH(D$7,'Bottom Up (C)'!$A$89:$O$89,1)+1)-INDEX('Bottom Up (C)'!$A$80:$O$89,MATCH($B15,$B$12:$B$20,0),MATCH(D$7,'Bottom Up (C)'!$A$89:$O$89,1)))+INDEX('Bottom Up (C)'!$A$80:$O$89,MATCH($B15,$B$12:$B$20,0),MATCH(D$7,'Bottom Up (C)'!$A$89:$O$89,1))</f>
        <v>0</v>
      </c>
      <c r="E15" s="61">
        <f>(E$7-INDEX('Bottom Up (C)'!$A$80:$O$89,COUNTA($B$12:$B$20)+1,MATCH(E$7,'Bottom Up (C)'!$A$89:$O$89,1)))/(INDEX('Bottom Up (C)'!$A$80:$O$89,COUNTA($B$12:$B$20)+1,MATCH(E$7,'Bottom Up (C)'!$A$89:$O$89,1)+1)-INDEX('Bottom Up (C)'!$A$80:$O$89,COUNTA($B$12:$B$20)+1,MATCH(E$7,'Bottom Up (C)'!$A$89:$O$89,1)))*(INDEX('Bottom Up (C)'!$A$80:$O$89,MATCH($B15,$B$12:$B$20,0),MATCH(E$7,'Bottom Up (C)'!$A$89:$O$89,1)+1)-INDEX('Bottom Up (C)'!$A$80:$O$89,MATCH($B15,$B$12:$B$20,0),MATCH(E$7,'Bottom Up (C)'!$A$89:$O$89,1)))+INDEX('Bottom Up (C)'!$A$80:$O$89,MATCH($B15,$B$12:$B$20,0),MATCH(E$7,'Bottom Up (C)'!$A$89:$O$89,1))</f>
        <v>0</v>
      </c>
      <c r="F15" s="61">
        <f>(F$7-INDEX('Bottom Up (C)'!$A$80:$O$89,COUNTA($B$12:$B$20)+1,MATCH(F$7,'Bottom Up (C)'!$A$89:$O$89,1)))/(INDEX('Bottom Up (C)'!$A$80:$O$89,COUNTA($B$12:$B$20)+1,MATCH(F$7,'Bottom Up (C)'!$A$89:$O$89,1)+1)-INDEX('Bottom Up (C)'!$A$80:$O$89,COUNTA($B$12:$B$20)+1,MATCH(F$7,'Bottom Up (C)'!$A$89:$O$89,1)))*(INDEX('Bottom Up (C)'!$A$80:$O$89,MATCH($B15,$B$12:$B$20,0),MATCH(F$7,'Bottom Up (C)'!$A$89:$O$89,1)+1)-INDEX('Bottom Up (C)'!$A$80:$O$89,MATCH($B15,$B$12:$B$20,0),MATCH(F$7,'Bottom Up (C)'!$A$89:$O$89,1)))+INDEX('Bottom Up (C)'!$A$80:$O$89,MATCH($B15,$B$12:$B$20,0),MATCH(F$7,'Bottom Up (C)'!$A$89:$O$89,1))</f>
        <v>0</v>
      </c>
      <c r="G15" s="61">
        <f>(G$7-INDEX('Bottom Up (C)'!$A$80:$O$89,COUNTA($B$12:$B$20)+1,MATCH(G$7,'Bottom Up (C)'!$A$89:$O$89,1)))/(INDEX('Bottom Up (C)'!$A$80:$O$89,COUNTA($B$12:$B$20)+1,MATCH(G$7,'Bottom Up (C)'!$A$89:$O$89,1)+1)-INDEX('Bottom Up (C)'!$A$80:$O$89,COUNTA($B$12:$B$20)+1,MATCH(G$7,'Bottom Up (C)'!$A$89:$O$89,1)))*(INDEX('Bottom Up (C)'!$A$80:$O$89,MATCH($B15,$B$12:$B$20,0),MATCH(G$7,'Bottom Up (C)'!$A$89:$O$89,1)+1)-INDEX('Bottom Up (C)'!$A$80:$O$89,MATCH($B15,$B$12:$B$20,0),MATCH(G$7,'Bottom Up (C)'!$A$89:$O$89,1)))+INDEX('Bottom Up (C)'!$A$80:$O$89,MATCH($B15,$B$12:$B$20,0),MATCH(G$7,'Bottom Up (C)'!$A$89:$O$89,1))</f>
        <v>5000000</v>
      </c>
      <c r="H15" s="61">
        <f>(H$7-INDEX('Bottom Up (C)'!$A$80:$O$89,COUNTA($B$12:$B$20)+1,MATCH(H$7,'Bottom Up (C)'!$A$89:$O$89,1)))/(INDEX('Bottom Up (C)'!$A$80:$O$89,COUNTA($B$12:$B$20)+1,MATCH(H$7,'Bottom Up (C)'!$A$89:$O$89,1)+1)-INDEX('Bottom Up (C)'!$A$80:$O$89,COUNTA($B$12:$B$20)+1,MATCH(H$7,'Bottom Up (C)'!$A$89:$O$89,1)))*(INDEX('Bottom Up (C)'!$A$80:$O$89,MATCH($B15,$B$12:$B$20,0),MATCH(H$7,'Bottom Up (C)'!$A$89:$O$89,1)+1)-INDEX('Bottom Up (C)'!$A$80:$O$89,MATCH($B15,$B$12:$B$20,0),MATCH(H$7,'Bottom Up (C)'!$A$89:$O$89,1)))+INDEX('Bottom Up (C)'!$A$80:$O$89,MATCH($B15,$B$12:$B$20,0),MATCH(H$7,'Bottom Up (C)'!$A$89:$O$89,1))</f>
        <v>5000000</v>
      </c>
      <c r="I15" s="61">
        <f>(I$7-INDEX('Bottom Up (C)'!$A$80:$O$89,COUNTA($B$12:$B$20)+1,MATCH(I$7,'Bottom Up (C)'!$A$89:$O$89,1)))/(INDEX('Bottom Up (C)'!$A$80:$O$89,COUNTA($B$12:$B$20)+1,MATCH(I$7,'Bottom Up (C)'!$A$89:$O$89,1)+1)-INDEX('Bottom Up (C)'!$A$80:$O$89,COUNTA($B$12:$B$20)+1,MATCH(I$7,'Bottom Up (C)'!$A$89:$O$89,1)))*(INDEX('Bottom Up (C)'!$A$80:$O$89,MATCH($B15,$B$12:$B$20,0),MATCH(I$7,'Bottom Up (C)'!$A$89:$O$89,1)+1)-INDEX('Bottom Up (C)'!$A$80:$O$89,MATCH($B15,$B$12:$B$20,0),MATCH(I$7,'Bottom Up (C)'!$A$89:$O$89,1)))+INDEX('Bottom Up (C)'!$A$80:$O$89,MATCH($B15,$B$12:$B$20,0),MATCH(I$7,'Bottom Up (C)'!$A$89:$O$89,1))</f>
        <v>10000000</v>
      </c>
      <c r="J15" s="61">
        <f>(J$7-INDEX('Bottom Up (C)'!$A$80:$O$89,COUNTA($B$12:$B$20)+1,MATCH(J$7,'Bottom Up (C)'!$A$89:$O$89,1)))/(INDEX('Bottom Up (C)'!$A$80:$O$89,COUNTA($B$12:$B$20)+1,MATCH(J$7,'Bottom Up (C)'!$A$89:$O$89,1)+1)-INDEX('Bottom Up (C)'!$A$80:$O$89,COUNTA($B$12:$B$20)+1,MATCH(J$7,'Bottom Up (C)'!$A$89:$O$89,1)))*(INDEX('Bottom Up (C)'!$A$80:$O$89,MATCH($B15,$B$12:$B$20,0),MATCH(J$7,'Bottom Up (C)'!$A$89:$O$89,1)+1)-INDEX('Bottom Up (C)'!$A$80:$O$89,MATCH($B15,$B$12:$B$20,0),MATCH(J$7,'Bottom Up (C)'!$A$89:$O$89,1)))+INDEX('Bottom Up (C)'!$A$80:$O$89,MATCH($B15,$B$12:$B$20,0),MATCH(J$7,'Bottom Up (C)'!$A$89:$O$89,1))</f>
        <v>15000000</v>
      </c>
      <c r="K15" s="61">
        <f>(K$7-INDEX('Bottom Up (C)'!$A$80:$O$89,COUNTA($B$12:$B$20)+1,MATCH(K$7,'Bottom Up (C)'!$A$89:$O$89,1)))/(INDEX('Bottom Up (C)'!$A$80:$O$89,COUNTA($B$12:$B$20)+1,MATCH(K$7,'Bottom Up (C)'!$A$89:$O$89,1)+1)-INDEX('Bottom Up (C)'!$A$80:$O$89,COUNTA($B$12:$B$20)+1,MATCH(K$7,'Bottom Up (C)'!$A$89:$O$89,1)))*(INDEX('Bottom Up (C)'!$A$80:$O$89,MATCH($B15,$B$12:$B$20,0),MATCH(K$7,'Bottom Up (C)'!$A$89:$O$89,1)+1)-INDEX('Bottom Up (C)'!$A$80:$O$89,MATCH($B15,$B$12:$B$20,0),MATCH(K$7,'Bottom Up (C)'!$A$89:$O$89,1)))+INDEX('Bottom Up (C)'!$A$80:$O$89,MATCH($B15,$B$12:$B$20,0),MATCH(K$7,'Bottom Up (C)'!$A$89:$O$89,1))</f>
        <v>20000000</v>
      </c>
      <c r="L15" s="61">
        <f>(L$7-INDEX('Bottom Up (C)'!$A$80:$O$89,COUNTA($B$12:$B$20)+1,MATCH(L$7,'Bottom Up (C)'!$A$89:$O$89,1)))/(INDEX('Bottom Up (C)'!$A$80:$O$89,COUNTA($B$12:$B$20)+1,MATCH(L$7,'Bottom Up (C)'!$A$89:$O$89,1)+1)-INDEX('Bottom Up (C)'!$A$80:$O$89,COUNTA($B$12:$B$20)+1,MATCH(L$7,'Bottom Up (C)'!$A$89:$O$89,1)))*(INDEX('Bottom Up (C)'!$A$80:$O$89,MATCH($B15,$B$12:$B$20,0),MATCH(L$7,'Bottom Up (C)'!$A$89:$O$89,1)+1)-INDEX('Bottom Up (C)'!$A$80:$O$89,MATCH($B15,$B$12:$B$20,0),MATCH(L$7,'Bottom Up (C)'!$A$89:$O$89,1)))+INDEX('Bottom Up (C)'!$A$80:$O$89,MATCH($B15,$B$12:$B$20,0),MATCH(L$7,'Bottom Up (C)'!$A$89:$O$89,1))</f>
        <v>50000000</v>
      </c>
      <c r="M15" s="61">
        <f>(M$7-INDEX('Bottom Up (C)'!$A$80:$O$89,COUNTA($B$12:$B$20)+1,MATCH(M$7,'Bottom Up (C)'!$A$89:$O$89,1)))/(INDEX('Bottom Up (C)'!$A$80:$O$89,COUNTA($B$12:$B$20)+1,MATCH(M$7,'Bottom Up (C)'!$A$89:$O$89,1)+1)-INDEX('Bottom Up (C)'!$A$80:$O$89,COUNTA($B$12:$B$20)+1,MATCH(M$7,'Bottom Up (C)'!$A$89:$O$89,1)))*(INDEX('Bottom Up (C)'!$A$80:$O$89,MATCH($B15,$B$12:$B$20,0),MATCH(M$7,'Bottom Up (C)'!$A$89:$O$89,1)+1)-INDEX('Bottom Up (C)'!$A$80:$O$89,MATCH($B15,$B$12:$B$20,0),MATCH(M$7,'Bottom Up (C)'!$A$89:$O$89,1)))+INDEX('Bottom Up (C)'!$A$80:$O$89,MATCH($B15,$B$12:$B$20,0),MATCH(M$7,'Bottom Up (C)'!$A$89:$O$89,1))</f>
        <v>62500000</v>
      </c>
      <c r="N15" s="61">
        <f>(N$7-INDEX('Bottom Up (C)'!$A$80:$O$89,COUNTA($B$12:$B$20)+1,MATCH(N$7,'Bottom Up (C)'!$A$89:$O$89,1)))/(INDEX('Bottom Up (C)'!$A$80:$O$89,COUNTA($B$12:$B$20)+1,MATCH(N$7,'Bottom Up (C)'!$A$89:$O$89,1)+1)-INDEX('Bottom Up (C)'!$A$80:$O$89,COUNTA($B$12:$B$20)+1,MATCH(N$7,'Bottom Up (C)'!$A$89:$O$89,1)))*(INDEX('Bottom Up (C)'!$A$80:$O$89,MATCH($B15,$B$12:$B$20,0),MATCH(N$7,'Bottom Up (C)'!$A$89:$O$89,1)+1)-INDEX('Bottom Up (C)'!$A$80:$O$89,MATCH($B15,$B$12:$B$20,0),MATCH(N$7,'Bottom Up (C)'!$A$89:$O$89,1)))+INDEX('Bottom Up (C)'!$A$80:$O$89,MATCH($B15,$B$12:$B$20,0),MATCH(N$7,'Bottom Up (C)'!$A$89:$O$89,1))</f>
        <v>139722222.22222221</v>
      </c>
    </row>
    <row r="16" spans="2:14" x14ac:dyDescent="0.45">
      <c r="B16" s="76" t="s">
        <v>6</v>
      </c>
      <c r="D16" s="61">
        <f>(D$7-INDEX('Bottom Up (C)'!$A$80:$O$89,COUNTA($B$12:$B$20)+1,MATCH(D$7,'Bottom Up (C)'!$A$89:$O$89,1)))/(INDEX('Bottom Up (C)'!$A$80:$O$89,COUNTA($B$12:$B$20)+1,MATCH(D$7,'Bottom Up (C)'!$A$89:$O$89,1)+1)-INDEX('Bottom Up (C)'!$A$80:$O$89,COUNTA($B$12:$B$20)+1,MATCH(D$7,'Bottom Up (C)'!$A$89:$O$89,1)))*(INDEX('Bottom Up (C)'!$A$80:$O$89,MATCH($B16,$B$12:$B$20,0),MATCH(D$7,'Bottom Up (C)'!$A$89:$O$89,1)+1)-INDEX('Bottom Up (C)'!$A$80:$O$89,MATCH($B16,$B$12:$B$20,0),MATCH(D$7,'Bottom Up (C)'!$A$89:$O$89,1)))+INDEX('Bottom Up (C)'!$A$80:$O$89,MATCH($B16,$B$12:$B$20,0),MATCH(D$7,'Bottom Up (C)'!$A$89:$O$89,1))</f>
        <v>0</v>
      </c>
      <c r="E16" s="61">
        <f>(E$7-INDEX('Bottom Up (C)'!$A$80:$O$89,COUNTA($B$12:$B$20)+1,MATCH(E$7,'Bottom Up (C)'!$A$89:$O$89,1)))/(INDEX('Bottom Up (C)'!$A$80:$O$89,COUNTA($B$12:$B$20)+1,MATCH(E$7,'Bottom Up (C)'!$A$89:$O$89,1)+1)-INDEX('Bottom Up (C)'!$A$80:$O$89,COUNTA($B$12:$B$20)+1,MATCH(E$7,'Bottom Up (C)'!$A$89:$O$89,1)))*(INDEX('Bottom Up (C)'!$A$80:$O$89,MATCH($B16,$B$12:$B$20,0),MATCH(E$7,'Bottom Up (C)'!$A$89:$O$89,1)+1)-INDEX('Bottom Up (C)'!$A$80:$O$89,MATCH($B16,$B$12:$B$20,0),MATCH(E$7,'Bottom Up (C)'!$A$89:$O$89,1)))+INDEX('Bottom Up (C)'!$A$80:$O$89,MATCH($B16,$B$12:$B$20,0),MATCH(E$7,'Bottom Up (C)'!$A$89:$O$89,1))</f>
        <v>0</v>
      </c>
      <c r="F16" s="61">
        <f>(F$7-INDEX('Bottom Up (C)'!$A$80:$O$89,COUNTA($B$12:$B$20)+1,MATCH(F$7,'Bottom Up (C)'!$A$89:$O$89,1)))/(INDEX('Bottom Up (C)'!$A$80:$O$89,COUNTA($B$12:$B$20)+1,MATCH(F$7,'Bottom Up (C)'!$A$89:$O$89,1)+1)-INDEX('Bottom Up (C)'!$A$80:$O$89,COUNTA($B$12:$B$20)+1,MATCH(F$7,'Bottom Up (C)'!$A$89:$O$89,1)))*(INDEX('Bottom Up (C)'!$A$80:$O$89,MATCH($B16,$B$12:$B$20,0),MATCH(F$7,'Bottom Up (C)'!$A$89:$O$89,1)+1)-INDEX('Bottom Up (C)'!$A$80:$O$89,MATCH($B16,$B$12:$B$20,0),MATCH(F$7,'Bottom Up (C)'!$A$89:$O$89,1)))+INDEX('Bottom Up (C)'!$A$80:$O$89,MATCH($B16,$B$12:$B$20,0),MATCH(F$7,'Bottom Up (C)'!$A$89:$O$89,1))</f>
        <v>0</v>
      </c>
      <c r="G16" s="61">
        <f>(G$7-INDEX('Bottom Up (C)'!$A$80:$O$89,COUNTA($B$12:$B$20)+1,MATCH(G$7,'Bottom Up (C)'!$A$89:$O$89,1)))/(INDEX('Bottom Up (C)'!$A$80:$O$89,COUNTA($B$12:$B$20)+1,MATCH(G$7,'Bottom Up (C)'!$A$89:$O$89,1)+1)-INDEX('Bottom Up (C)'!$A$80:$O$89,COUNTA($B$12:$B$20)+1,MATCH(G$7,'Bottom Up (C)'!$A$89:$O$89,1)))*(INDEX('Bottom Up (C)'!$A$80:$O$89,MATCH($B16,$B$12:$B$20,0),MATCH(G$7,'Bottom Up (C)'!$A$89:$O$89,1)+1)-INDEX('Bottom Up (C)'!$A$80:$O$89,MATCH($B16,$B$12:$B$20,0),MATCH(G$7,'Bottom Up (C)'!$A$89:$O$89,1)))+INDEX('Bottom Up (C)'!$A$80:$O$89,MATCH($B16,$B$12:$B$20,0),MATCH(G$7,'Bottom Up (C)'!$A$89:$O$89,1))</f>
        <v>0</v>
      </c>
      <c r="H16" s="61">
        <f>(H$7-INDEX('Bottom Up (C)'!$A$80:$O$89,COUNTA($B$12:$B$20)+1,MATCH(H$7,'Bottom Up (C)'!$A$89:$O$89,1)))/(INDEX('Bottom Up (C)'!$A$80:$O$89,COUNTA($B$12:$B$20)+1,MATCH(H$7,'Bottom Up (C)'!$A$89:$O$89,1)+1)-INDEX('Bottom Up (C)'!$A$80:$O$89,COUNTA($B$12:$B$20)+1,MATCH(H$7,'Bottom Up (C)'!$A$89:$O$89,1)))*(INDEX('Bottom Up (C)'!$A$80:$O$89,MATCH($B16,$B$12:$B$20,0),MATCH(H$7,'Bottom Up (C)'!$A$89:$O$89,1)+1)-INDEX('Bottom Up (C)'!$A$80:$O$89,MATCH($B16,$B$12:$B$20,0),MATCH(H$7,'Bottom Up (C)'!$A$89:$O$89,1)))+INDEX('Bottom Up (C)'!$A$80:$O$89,MATCH($B16,$B$12:$B$20,0),MATCH(H$7,'Bottom Up (C)'!$A$89:$O$89,1))</f>
        <v>15000000</v>
      </c>
      <c r="I16" s="61">
        <f>(I$7-INDEX('Bottom Up (C)'!$A$80:$O$89,COUNTA($B$12:$B$20)+1,MATCH(I$7,'Bottom Up (C)'!$A$89:$O$89,1)))/(INDEX('Bottom Up (C)'!$A$80:$O$89,COUNTA($B$12:$B$20)+1,MATCH(I$7,'Bottom Up (C)'!$A$89:$O$89,1)+1)-INDEX('Bottom Up (C)'!$A$80:$O$89,COUNTA($B$12:$B$20)+1,MATCH(I$7,'Bottom Up (C)'!$A$89:$O$89,1)))*(INDEX('Bottom Up (C)'!$A$80:$O$89,MATCH($B16,$B$12:$B$20,0),MATCH(I$7,'Bottom Up (C)'!$A$89:$O$89,1)+1)-INDEX('Bottom Up (C)'!$A$80:$O$89,MATCH($B16,$B$12:$B$20,0),MATCH(I$7,'Bottom Up (C)'!$A$89:$O$89,1)))+INDEX('Bottom Up (C)'!$A$80:$O$89,MATCH($B16,$B$12:$B$20,0),MATCH(I$7,'Bottom Up (C)'!$A$89:$O$89,1))</f>
        <v>30000000</v>
      </c>
      <c r="J16" s="61">
        <f>(J$7-INDEX('Bottom Up (C)'!$A$80:$O$89,COUNTA($B$12:$B$20)+1,MATCH(J$7,'Bottom Up (C)'!$A$89:$O$89,1)))/(INDEX('Bottom Up (C)'!$A$80:$O$89,COUNTA($B$12:$B$20)+1,MATCH(J$7,'Bottom Up (C)'!$A$89:$O$89,1)+1)-INDEX('Bottom Up (C)'!$A$80:$O$89,COUNTA($B$12:$B$20)+1,MATCH(J$7,'Bottom Up (C)'!$A$89:$O$89,1)))*(INDEX('Bottom Up (C)'!$A$80:$O$89,MATCH($B16,$B$12:$B$20,0),MATCH(J$7,'Bottom Up (C)'!$A$89:$O$89,1)+1)-INDEX('Bottom Up (C)'!$A$80:$O$89,MATCH($B16,$B$12:$B$20,0),MATCH(J$7,'Bottom Up (C)'!$A$89:$O$89,1)))+INDEX('Bottom Up (C)'!$A$80:$O$89,MATCH($B16,$B$12:$B$20,0),MATCH(J$7,'Bottom Up (C)'!$A$89:$O$89,1))</f>
        <v>45000000</v>
      </c>
      <c r="K16" s="61">
        <f>(K$7-INDEX('Bottom Up (C)'!$A$80:$O$89,COUNTA($B$12:$B$20)+1,MATCH(K$7,'Bottom Up (C)'!$A$89:$O$89,1)))/(INDEX('Bottom Up (C)'!$A$80:$O$89,COUNTA($B$12:$B$20)+1,MATCH(K$7,'Bottom Up (C)'!$A$89:$O$89,1)+1)-INDEX('Bottom Up (C)'!$A$80:$O$89,COUNTA($B$12:$B$20)+1,MATCH(K$7,'Bottom Up (C)'!$A$89:$O$89,1)))*(INDEX('Bottom Up (C)'!$A$80:$O$89,MATCH($B16,$B$12:$B$20,0),MATCH(K$7,'Bottom Up (C)'!$A$89:$O$89,1)+1)-INDEX('Bottom Up (C)'!$A$80:$O$89,MATCH($B16,$B$12:$B$20,0),MATCH(K$7,'Bottom Up (C)'!$A$89:$O$89,1)))+INDEX('Bottom Up (C)'!$A$80:$O$89,MATCH($B16,$B$12:$B$20,0),MATCH(K$7,'Bottom Up (C)'!$A$89:$O$89,1))</f>
        <v>60000000</v>
      </c>
      <c r="L16" s="61">
        <f>(L$7-INDEX('Bottom Up (C)'!$A$80:$O$89,COUNTA($B$12:$B$20)+1,MATCH(L$7,'Bottom Up (C)'!$A$89:$O$89,1)))/(INDEX('Bottom Up (C)'!$A$80:$O$89,COUNTA($B$12:$B$20)+1,MATCH(L$7,'Bottom Up (C)'!$A$89:$O$89,1)+1)-INDEX('Bottom Up (C)'!$A$80:$O$89,COUNTA($B$12:$B$20)+1,MATCH(L$7,'Bottom Up (C)'!$A$89:$O$89,1)))*(INDEX('Bottom Up (C)'!$A$80:$O$89,MATCH($B16,$B$12:$B$20,0),MATCH(L$7,'Bottom Up (C)'!$A$89:$O$89,1)+1)-INDEX('Bottom Up (C)'!$A$80:$O$89,MATCH($B16,$B$12:$B$20,0),MATCH(L$7,'Bottom Up (C)'!$A$89:$O$89,1)))+INDEX('Bottom Up (C)'!$A$80:$O$89,MATCH($B16,$B$12:$B$20,0),MATCH(L$7,'Bottom Up (C)'!$A$89:$O$89,1))</f>
        <v>150000000</v>
      </c>
      <c r="M16" s="61">
        <f>(M$7-INDEX('Bottom Up (C)'!$A$80:$O$89,COUNTA($B$12:$B$20)+1,MATCH(M$7,'Bottom Up (C)'!$A$89:$O$89,1)))/(INDEX('Bottom Up (C)'!$A$80:$O$89,COUNTA($B$12:$B$20)+1,MATCH(M$7,'Bottom Up (C)'!$A$89:$O$89,1)+1)-INDEX('Bottom Up (C)'!$A$80:$O$89,COUNTA($B$12:$B$20)+1,MATCH(M$7,'Bottom Up (C)'!$A$89:$O$89,1)))*(INDEX('Bottom Up (C)'!$A$80:$O$89,MATCH($B16,$B$12:$B$20,0),MATCH(M$7,'Bottom Up (C)'!$A$89:$O$89,1)+1)-INDEX('Bottom Up (C)'!$A$80:$O$89,MATCH($B16,$B$12:$B$20,0),MATCH(M$7,'Bottom Up (C)'!$A$89:$O$89,1)))+INDEX('Bottom Up (C)'!$A$80:$O$89,MATCH($B16,$B$12:$B$20,0),MATCH(M$7,'Bottom Up (C)'!$A$89:$O$89,1))</f>
        <v>187500000</v>
      </c>
      <c r="N16" s="61">
        <f>(N$7-INDEX('Bottom Up (C)'!$A$80:$O$89,COUNTA($B$12:$B$20)+1,MATCH(N$7,'Bottom Up (C)'!$A$89:$O$89,1)))/(INDEX('Bottom Up (C)'!$A$80:$O$89,COUNTA($B$12:$B$20)+1,MATCH(N$7,'Bottom Up (C)'!$A$89:$O$89,1)+1)-INDEX('Bottom Up (C)'!$A$80:$O$89,COUNTA($B$12:$B$20)+1,MATCH(N$7,'Bottom Up (C)'!$A$89:$O$89,1)))*(INDEX('Bottom Up (C)'!$A$80:$O$89,MATCH($B16,$B$12:$B$20,0),MATCH(N$7,'Bottom Up (C)'!$A$89:$O$89,1)+1)-INDEX('Bottom Up (C)'!$A$80:$O$89,MATCH($B16,$B$12:$B$20,0),MATCH(N$7,'Bottom Up (C)'!$A$89:$O$89,1)))+INDEX('Bottom Up (C)'!$A$80:$O$89,MATCH($B16,$B$12:$B$20,0),MATCH(N$7,'Bottom Up (C)'!$A$89:$O$89,1))</f>
        <v>419166666.66666663</v>
      </c>
    </row>
    <row r="17" spans="2:14" x14ac:dyDescent="0.45">
      <c r="B17" s="76" t="s">
        <v>58</v>
      </c>
      <c r="D17" s="61">
        <f>(D$7-INDEX('Bottom Up (C)'!$A$80:$O$89,COUNTA($B$12:$B$20)+1,MATCH(D$7,'Bottom Up (C)'!$A$89:$O$89,1)))/(INDEX('Bottom Up (C)'!$A$80:$O$89,COUNTA($B$12:$B$20)+1,MATCH(D$7,'Bottom Up (C)'!$A$89:$O$89,1)+1)-INDEX('Bottom Up (C)'!$A$80:$O$89,COUNTA($B$12:$B$20)+1,MATCH(D$7,'Bottom Up (C)'!$A$89:$O$89,1)))*(INDEX('Bottom Up (C)'!$A$80:$O$89,MATCH($B17,$B$12:$B$20,0),MATCH(D$7,'Bottom Up (C)'!$A$89:$O$89,1)+1)-INDEX('Bottom Up (C)'!$A$80:$O$89,MATCH($B17,$B$12:$B$20,0),MATCH(D$7,'Bottom Up (C)'!$A$89:$O$89,1)))+INDEX('Bottom Up (C)'!$A$80:$O$89,MATCH($B17,$B$12:$B$20,0),MATCH(D$7,'Bottom Up (C)'!$A$89:$O$89,1))</f>
        <v>0</v>
      </c>
      <c r="E17" s="61">
        <f>(E$7-INDEX('Bottom Up (C)'!$A$80:$O$89,COUNTA($B$12:$B$20)+1,MATCH(E$7,'Bottom Up (C)'!$A$89:$O$89,1)))/(INDEX('Bottom Up (C)'!$A$80:$O$89,COUNTA($B$12:$B$20)+1,MATCH(E$7,'Bottom Up (C)'!$A$89:$O$89,1)+1)-INDEX('Bottom Up (C)'!$A$80:$O$89,COUNTA($B$12:$B$20)+1,MATCH(E$7,'Bottom Up (C)'!$A$89:$O$89,1)))*(INDEX('Bottom Up (C)'!$A$80:$O$89,MATCH($B17,$B$12:$B$20,0),MATCH(E$7,'Bottom Up (C)'!$A$89:$O$89,1)+1)-INDEX('Bottom Up (C)'!$A$80:$O$89,MATCH($B17,$B$12:$B$20,0),MATCH(E$7,'Bottom Up (C)'!$A$89:$O$89,1)))+INDEX('Bottom Up (C)'!$A$80:$O$89,MATCH($B17,$B$12:$B$20,0),MATCH(E$7,'Bottom Up (C)'!$A$89:$O$89,1))</f>
        <v>0</v>
      </c>
      <c r="F17" s="61">
        <f>(F$7-INDEX('Bottom Up (C)'!$A$80:$O$89,COUNTA($B$12:$B$20)+1,MATCH(F$7,'Bottom Up (C)'!$A$89:$O$89,1)))/(INDEX('Bottom Up (C)'!$A$80:$O$89,COUNTA($B$12:$B$20)+1,MATCH(F$7,'Bottom Up (C)'!$A$89:$O$89,1)+1)-INDEX('Bottom Up (C)'!$A$80:$O$89,COUNTA($B$12:$B$20)+1,MATCH(F$7,'Bottom Up (C)'!$A$89:$O$89,1)))*(INDEX('Bottom Up (C)'!$A$80:$O$89,MATCH($B17,$B$12:$B$20,0),MATCH(F$7,'Bottom Up (C)'!$A$89:$O$89,1)+1)-INDEX('Bottom Up (C)'!$A$80:$O$89,MATCH($B17,$B$12:$B$20,0),MATCH(F$7,'Bottom Up (C)'!$A$89:$O$89,1)))+INDEX('Bottom Up (C)'!$A$80:$O$89,MATCH($B17,$B$12:$B$20,0),MATCH(F$7,'Bottom Up (C)'!$A$89:$O$89,1))</f>
        <v>0</v>
      </c>
      <c r="G17" s="61">
        <f>(G$7-INDEX('Bottom Up (C)'!$A$80:$O$89,COUNTA($B$12:$B$20)+1,MATCH(G$7,'Bottom Up (C)'!$A$89:$O$89,1)))/(INDEX('Bottom Up (C)'!$A$80:$O$89,COUNTA($B$12:$B$20)+1,MATCH(G$7,'Bottom Up (C)'!$A$89:$O$89,1)+1)-INDEX('Bottom Up (C)'!$A$80:$O$89,COUNTA($B$12:$B$20)+1,MATCH(G$7,'Bottom Up (C)'!$A$89:$O$89,1)))*(INDEX('Bottom Up (C)'!$A$80:$O$89,MATCH($B17,$B$12:$B$20,0),MATCH(G$7,'Bottom Up (C)'!$A$89:$O$89,1)+1)-INDEX('Bottom Up (C)'!$A$80:$O$89,MATCH($B17,$B$12:$B$20,0),MATCH(G$7,'Bottom Up (C)'!$A$89:$O$89,1)))+INDEX('Bottom Up (C)'!$A$80:$O$89,MATCH($B17,$B$12:$B$20,0),MATCH(G$7,'Bottom Up (C)'!$A$89:$O$89,1))</f>
        <v>0</v>
      </c>
      <c r="H17" s="61">
        <f>(H$7-INDEX('Bottom Up (C)'!$A$80:$O$89,COUNTA($B$12:$B$20)+1,MATCH(H$7,'Bottom Up (C)'!$A$89:$O$89,1)))/(INDEX('Bottom Up (C)'!$A$80:$O$89,COUNTA($B$12:$B$20)+1,MATCH(H$7,'Bottom Up (C)'!$A$89:$O$89,1)+1)-INDEX('Bottom Up (C)'!$A$80:$O$89,COUNTA($B$12:$B$20)+1,MATCH(H$7,'Bottom Up (C)'!$A$89:$O$89,1)))*(INDEX('Bottom Up (C)'!$A$80:$O$89,MATCH($B17,$B$12:$B$20,0),MATCH(H$7,'Bottom Up (C)'!$A$89:$O$89,1)+1)-INDEX('Bottom Up (C)'!$A$80:$O$89,MATCH($B17,$B$12:$B$20,0),MATCH(H$7,'Bottom Up (C)'!$A$89:$O$89,1)))+INDEX('Bottom Up (C)'!$A$80:$O$89,MATCH($B17,$B$12:$B$20,0),MATCH(H$7,'Bottom Up (C)'!$A$89:$O$89,1))</f>
        <v>0</v>
      </c>
      <c r="I17" s="61">
        <f>(I$7-INDEX('Bottom Up (C)'!$A$80:$O$89,COUNTA($B$12:$B$20)+1,MATCH(I$7,'Bottom Up (C)'!$A$89:$O$89,1)))/(INDEX('Bottom Up (C)'!$A$80:$O$89,COUNTA($B$12:$B$20)+1,MATCH(I$7,'Bottom Up (C)'!$A$89:$O$89,1)+1)-INDEX('Bottom Up (C)'!$A$80:$O$89,COUNTA($B$12:$B$20)+1,MATCH(I$7,'Bottom Up (C)'!$A$89:$O$89,1)))*(INDEX('Bottom Up (C)'!$A$80:$O$89,MATCH($B17,$B$12:$B$20,0),MATCH(I$7,'Bottom Up (C)'!$A$89:$O$89,1)+1)-INDEX('Bottom Up (C)'!$A$80:$O$89,MATCH($B17,$B$12:$B$20,0),MATCH(I$7,'Bottom Up (C)'!$A$89:$O$89,1)))+INDEX('Bottom Up (C)'!$A$80:$O$89,MATCH($B17,$B$12:$B$20,0),MATCH(I$7,'Bottom Up (C)'!$A$89:$O$89,1))</f>
        <v>1000000</v>
      </c>
      <c r="J17" s="61">
        <f>(J$7-INDEX('Bottom Up (C)'!$A$80:$O$89,COUNTA($B$12:$B$20)+1,MATCH(J$7,'Bottom Up (C)'!$A$89:$O$89,1)))/(INDEX('Bottom Up (C)'!$A$80:$O$89,COUNTA($B$12:$B$20)+1,MATCH(J$7,'Bottom Up (C)'!$A$89:$O$89,1)+1)-INDEX('Bottom Up (C)'!$A$80:$O$89,COUNTA($B$12:$B$20)+1,MATCH(J$7,'Bottom Up (C)'!$A$89:$O$89,1)))*(INDEX('Bottom Up (C)'!$A$80:$O$89,MATCH($B17,$B$12:$B$20,0),MATCH(J$7,'Bottom Up (C)'!$A$89:$O$89,1)+1)-INDEX('Bottom Up (C)'!$A$80:$O$89,MATCH($B17,$B$12:$B$20,0),MATCH(J$7,'Bottom Up (C)'!$A$89:$O$89,1)))+INDEX('Bottom Up (C)'!$A$80:$O$89,MATCH($B17,$B$12:$B$20,0),MATCH(J$7,'Bottom Up (C)'!$A$89:$O$89,1))</f>
        <v>2000000</v>
      </c>
      <c r="K17" s="61">
        <f>(K$7-INDEX('Bottom Up (C)'!$A$80:$O$89,COUNTA($B$12:$B$20)+1,MATCH(K$7,'Bottom Up (C)'!$A$89:$O$89,1)))/(INDEX('Bottom Up (C)'!$A$80:$O$89,COUNTA($B$12:$B$20)+1,MATCH(K$7,'Bottom Up (C)'!$A$89:$O$89,1)+1)-INDEX('Bottom Up (C)'!$A$80:$O$89,COUNTA($B$12:$B$20)+1,MATCH(K$7,'Bottom Up (C)'!$A$89:$O$89,1)))*(INDEX('Bottom Up (C)'!$A$80:$O$89,MATCH($B17,$B$12:$B$20,0),MATCH(K$7,'Bottom Up (C)'!$A$89:$O$89,1)+1)-INDEX('Bottom Up (C)'!$A$80:$O$89,MATCH($B17,$B$12:$B$20,0),MATCH(K$7,'Bottom Up (C)'!$A$89:$O$89,1)))+INDEX('Bottom Up (C)'!$A$80:$O$89,MATCH($B17,$B$12:$B$20,0),MATCH(K$7,'Bottom Up (C)'!$A$89:$O$89,1))</f>
        <v>3000000</v>
      </c>
      <c r="L17" s="61">
        <f>(L$7-INDEX('Bottom Up (C)'!$A$80:$O$89,COUNTA($B$12:$B$20)+1,MATCH(L$7,'Bottom Up (C)'!$A$89:$O$89,1)))/(INDEX('Bottom Up (C)'!$A$80:$O$89,COUNTA($B$12:$B$20)+1,MATCH(L$7,'Bottom Up (C)'!$A$89:$O$89,1)+1)-INDEX('Bottom Up (C)'!$A$80:$O$89,COUNTA($B$12:$B$20)+1,MATCH(L$7,'Bottom Up (C)'!$A$89:$O$89,1)))*(INDEX('Bottom Up (C)'!$A$80:$O$89,MATCH($B17,$B$12:$B$20,0),MATCH(L$7,'Bottom Up (C)'!$A$89:$O$89,1)+1)-INDEX('Bottom Up (C)'!$A$80:$O$89,MATCH($B17,$B$12:$B$20,0),MATCH(L$7,'Bottom Up (C)'!$A$89:$O$89,1)))+INDEX('Bottom Up (C)'!$A$80:$O$89,MATCH($B17,$B$12:$B$20,0),MATCH(L$7,'Bottom Up (C)'!$A$89:$O$89,1))</f>
        <v>9000000</v>
      </c>
      <c r="M17" s="61">
        <f>(M$7-INDEX('Bottom Up (C)'!$A$80:$O$89,COUNTA($B$12:$B$20)+1,MATCH(M$7,'Bottom Up (C)'!$A$89:$O$89,1)))/(INDEX('Bottom Up (C)'!$A$80:$O$89,COUNTA($B$12:$B$20)+1,MATCH(M$7,'Bottom Up (C)'!$A$89:$O$89,1)+1)-INDEX('Bottom Up (C)'!$A$80:$O$89,COUNTA($B$12:$B$20)+1,MATCH(M$7,'Bottom Up (C)'!$A$89:$O$89,1)))*(INDEX('Bottom Up (C)'!$A$80:$O$89,MATCH($B17,$B$12:$B$20,0),MATCH(M$7,'Bottom Up (C)'!$A$89:$O$89,1)+1)-INDEX('Bottom Up (C)'!$A$80:$O$89,MATCH($B17,$B$12:$B$20,0),MATCH(M$7,'Bottom Up (C)'!$A$89:$O$89,1)))+INDEX('Bottom Up (C)'!$A$80:$O$89,MATCH($B17,$B$12:$B$20,0),MATCH(M$7,'Bottom Up (C)'!$A$89:$O$89,1))</f>
        <v>11500000</v>
      </c>
      <c r="N17" s="61">
        <f>(N$7-INDEX('Bottom Up (C)'!$A$80:$O$89,COUNTA($B$12:$B$20)+1,MATCH(N$7,'Bottom Up (C)'!$A$89:$O$89,1)))/(INDEX('Bottom Up (C)'!$A$80:$O$89,COUNTA($B$12:$B$20)+1,MATCH(N$7,'Bottom Up (C)'!$A$89:$O$89,1)+1)-INDEX('Bottom Up (C)'!$A$80:$O$89,COUNTA($B$12:$B$20)+1,MATCH(N$7,'Bottom Up (C)'!$A$89:$O$89,1)))*(INDEX('Bottom Up (C)'!$A$80:$O$89,MATCH($B17,$B$12:$B$20,0),MATCH(N$7,'Bottom Up (C)'!$A$89:$O$89,1)+1)-INDEX('Bottom Up (C)'!$A$80:$O$89,MATCH($B17,$B$12:$B$20,0),MATCH(N$7,'Bottom Up (C)'!$A$89:$O$89,1)))+INDEX('Bottom Up (C)'!$A$80:$O$89,MATCH($B17,$B$12:$B$20,0),MATCH(N$7,'Bottom Up (C)'!$A$89:$O$89,1))</f>
        <v>26944444.444444444</v>
      </c>
    </row>
    <row r="18" spans="2:14" x14ac:dyDescent="0.45">
      <c r="B18" s="76" t="s">
        <v>59</v>
      </c>
      <c r="D18" s="61">
        <f>(D$7-INDEX('Bottom Up (C)'!$A$80:$O$89,COUNTA($B$12:$B$20)+1,MATCH(D$7,'Bottom Up (C)'!$A$89:$O$89,1)))/(INDEX('Bottom Up (C)'!$A$80:$O$89,COUNTA($B$12:$B$20)+1,MATCH(D$7,'Bottom Up (C)'!$A$89:$O$89,1)+1)-INDEX('Bottom Up (C)'!$A$80:$O$89,COUNTA($B$12:$B$20)+1,MATCH(D$7,'Bottom Up (C)'!$A$89:$O$89,1)))*(INDEX('Bottom Up (C)'!$A$80:$O$89,MATCH($B18,$B$12:$B$20,0),MATCH(D$7,'Bottom Up (C)'!$A$89:$O$89,1)+1)-INDEX('Bottom Up (C)'!$A$80:$O$89,MATCH($B18,$B$12:$B$20,0),MATCH(D$7,'Bottom Up (C)'!$A$89:$O$89,1)))+INDEX('Bottom Up (C)'!$A$80:$O$89,MATCH($B18,$B$12:$B$20,0),MATCH(D$7,'Bottom Up (C)'!$A$89:$O$89,1))</f>
        <v>0</v>
      </c>
      <c r="E18" s="61">
        <f>(E$7-INDEX('Bottom Up (C)'!$A$80:$O$89,COUNTA($B$12:$B$20)+1,MATCH(E$7,'Bottom Up (C)'!$A$89:$O$89,1)))/(INDEX('Bottom Up (C)'!$A$80:$O$89,COUNTA($B$12:$B$20)+1,MATCH(E$7,'Bottom Up (C)'!$A$89:$O$89,1)+1)-INDEX('Bottom Up (C)'!$A$80:$O$89,COUNTA($B$12:$B$20)+1,MATCH(E$7,'Bottom Up (C)'!$A$89:$O$89,1)))*(INDEX('Bottom Up (C)'!$A$80:$O$89,MATCH($B18,$B$12:$B$20,0),MATCH(E$7,'Bottom Up (C)'!$A$89:$O$89,1)+1)-INDEX('Bottom Up (C)'!$A$80:$O$89,MATCH($B18,$B$12:$B$20,0),MATCH(E$7,'Bottom Up (C)'!$A$89:$O$89,1)))+INDEX('Bottom Up (C)'!$A$80:$O$89,MATCH($B18,$B$12:$B$20,0),MATCH(E$7,'Bottom Up (C)'!$A$89:$O$89,1))</f>
        <v>0</v>
      </c>
      <c r="F18" s="61">
        <f>(F$7-INDEX('Bottom Up (C)'!$A$80:$O$89,COUNTA($B$12:$B$20)+1,MATCH(F$7,'Bottom Up (C)'!$A$89:$O$89,1)))/(INDEX('Bottom Up (C)'!$A$80:$O$89,COUNTA($B$12:$B$20)+1,MATCH(F$7,'Bottom Up (C)'!$A$89:$O$89,1)+1)-INDEX('Bottom Up (C)'!$A$80:$O$89,COUNTA($B$12:$B$20)+1,MATCH(F$7,'Bottom Up (C)'!$A$89:$O$89,1)))*(INDEX('Bottom Up (C)'!$A$80:$O$89,MATCH($B18,$B$12:$B$20,0),MATCH(F$7,'Bottom Up (C)'!$A$89:$O$89,1)+1)-INDEX('Bottom Up (C)'!$A$80:$O$89,MATCH($B18,$B$12:$B$20,0),MATCH(F$7,'Bottom Up (C)'!$A$89:$O$89,1)))+INDEX('Bottom Up (C)'!$A$80:$O$89,MATCH($B18,$B$12:$B$20,0),MATCH(F$7,'Bottom Up (C)'!$A$89:$O$89,1))</f>
        <v>0</v>
      </c>
      <c r="G18" s="61">
        <f>(G$7-INDEX('Bottom Up (C)'!$A$80:$O$89,COUNTA($B$12:$B$20)+1,MATCH(G$7,'Bottom Up (C)'!$A$89:$O$89,1)))/(INDEX('Bottom Up (C)'!$A$80:$O$89,COUNTA($B$12:$B$20)+1,MATCH(G$7,'Bottom Up (C)'!$A$89:$O$89,1)+1)-INDEX('Bottom Up (C)'!$A$80:$O$89,COUNTA($B$12:$B$20)+1,MATCH(G$7,'Bottom Up (C)'!$A$89:$O$89,1)))*(INDEX('Bottom Up (C)'!$A$80:$O$89,MATCH($B18,$B$12:$B$20,0),MATCH(G$7,'Bottom Up (C)'!$A$89:$O$89,1)+1)-INDEX('Bottom Up (C)'!$A$80:$O$89,MATCH($B18,$B$12:$B$20,0),MATCH(G$7,'Bottom Up (C)'!$A$89:$O$89,1)))+INDEX('Bottom Up (C)'!$A$80:$O$89,MATCH($B18,$B$12:$B$20,0),MATCH(G$7,'Bottom Up (C)'!$A$89:$O$89,1))</f>
        <v>0</v>
      </c>
      <c r="H18" s="61">
        <f>(H$7-INDEX('Bottom Up (C)'!$A$80:$O$89,COUNTA($B$12:$B$20)+1,MATCH(H$7,'Bottom Up (C)'!$A$89:$O$89,1)))/(INDEX('Bottom Up (C)'!$A$80:$O$89,COUNTA($B$12:$B$20)+1,MATCH(H$7,'Bottom Up (C)'!$A$89:$O$89,1)+1)-INDEX('Bottom Up (C)'!$A$80:$O$89,COUNTA($B$12:$B$20)+1,MATCH(H$7,'Bottom Up (C)'!$A$89:$O$89,1)))*(INDEX('Bottom Up (C)'!$A$80:$O$89,MATCH($B18,$B$12:$B$20,0),MATCH(H$7,'Bottom Up (C)'!$A$89:$O$89,1)+1)-INDEX('Bottom Up (C)'!$A$80:$O$89,MATCH($B18,$B$12:$B$20,0),MATCH(H$7,'Bottom Up (C)'!$A$89:$O$89,1)))+INDEX('Bottom Up (C)'!$A$80:$O$89,MATCH($B18,$B$12:$B$20,0),MATCH(H$7,'Bottom Up (C)'!$A$89:$O$89,1))</f>
        <v>0</v>
      </c>
      <c r="I18" s="61">
        <f>(I$7-INDEX('Bottom Up (C)'!$A$80:$O$89,COUNTA($B$12:$B$20)+1,MATCH(I$7,'Bottom Up (C)'!$A$89:$O$89,1)))/(INDEX('Bottom Up (C)'!$A$80:$O$89,COUNTA($B$12:$B$20)+1,MATCH(I$7,'Bottom Up (C)'!$A$89:$O$89,1)+1)-INDEX('Bottom Up (C)'!$A$80:$O$89,COUNTA($B$12:$B$20)+1,MATCH(I$7,'Bottom Up (C)'!$A$89:$O$89,1)))*(INDEX('Bottom Up (C)'!$A$80:$O$89,MATCH($B18,$B$12:$B$20,0),MATCH(I$7,'Bottom Up (C)'!$A$89:$O$89,1)+1)-INDEX('Bottom Up (C)'!$A$80:$O$89,MATCH($B18,$B$12:$B$20,0),MATCH(I$7,'Bottom Up (C)'!$A$89:$O$89,1)))+INDEX('Bottom Up (C)'!$A$80:$O$89,MATCH($B18,$B$12:$B$20,0),MATCH(I$7,'Bottom Up (C)'!$A$89:$O$89,1))</f>
        <v>0</v>
      </c>
      <c r="J18" s="61">
        <f>(J$7-INDEX('Bottom Up (C)'!$A$80:$O$89,COUNTA($B$12:$B$20)+1,MATCH(J$7,'Bottom Up (C)'!$A$89:$O$89,1)))/(INDEX('Bottom Up (C)'!$A$80:$O$89,COUNTA($B$12:$B$20)+1,MATCH(J$7,'Bottom Up (C)'!$A$89:$O$89,1)+1)-INDEX('Bottom Up (C)'!$A$80:$O$89,COUNTA($B$12:$B$20)+1,MATCH(J$7,'Bottom Up (C)'!$A$89:$O$89,1)))*(INDEX('Bottom Up (C)'!$A$80:$O$89,MATCH($B18,$B$12:$B$20,0),MATCH(J$7,'Bottom Up (C)'!$A$89:$O$89,1)+1)-INDEX('Bottom Up (C)'!$A$80:$O$89,MATCH($B18,$B$12:$B$20,0),MATCH(J$7,'Bottom Up (C)'!$A$89:$O$89,1)))+INDEX('Bottom Up (C)'!$A$80:$O$89,MATCH($B18,$B$12:$B$20,0),MATCH(J$7,'Bottom Up (C)'!$A$89:$O$89,1))</f>
        <v>1000000</v>
      </c>
      <c r="K18" s="61">
        <f>(K$7-INDEX('Bottom Up (C)'!$A$80:$O$89,COUNTA($B$12:$B$20)+1,MATCH(K$7,'Bottom Up (C)'!$A$89:$O$89,1)))/(INDEX('Bottom Up (C)'!$A$80:$O$89,COUNTA($B$12:$B$20)+1,MATCH(K$7,'Bottom Up (C)'!$A$89:$O$89,1)+1)-INDEX('Bottom Up (C)'!$A$80:$O$89,COUNTA($B$12:$B$20)+1,MATCH(K$7,'Bottom Up (C)'!$A$89:$O$89,1)))*(INDEX('Bottom Up (C)'!$A$80:$O$89,MATCH($B18,$B$12:$B$20,0),MATCH(K$7,'Bottom Up (C)'!$A$89:$O$89,1)+1)-INDEX('Bottom Up (C)'!$A$80:$O$89,MATCH($B18,$B$12:$B$20,0),MATCH(K$7,'Bottom Up (C)'!$A$89:$O$89,1)))+INDEX('Bottom Up (C)'!$A$80:$O$89,MATCH($B18,$B$12:$B$20,0),MATCH(K$7,'Bottom Up (C)'!$A$89:$O$89,1))</f>
        <v>2000000</v>
      </c>
      <c r="L18" s="61">
        <f>(L$7-INDEX('Bottom Up (C)'!$A$80:$O$89,COUNTA($B$12:$B$20)+1,MATCH(L$7,'Bottom Up (C)'!$A$89:$O$89,1)))/(INDEX('Bottom Up (C)'!$A$80:$O$89,COUNTA($B$12:$B$20)+1,MATCH(L$7,'Bottom Up (C)'!$A$89:$O$89,1)+1)-INDEX('Bottom Up (C)'!$A$80:$O$89,COUNTA($B$12:$B$20)+1,MATCH(L$7,'Bottom Up (C)'!$A$89:$O$89,1)))*(INDEX('Bottom Up (C)'!$A$80:$O$89,MATCH($B18,$B$12:$B$20,0),MATCH(L$7,'Bottom Up (C)'!$A$89:$O$89,1)+1)-INDEX('Bottom Up (C)'!$A$80:$O$89,MATCH($B18,$B$12:$B$20,0),MATCH(L$7,'Bottom Up (C)'!$A$89:$O$89,1)))+INDEX('Bottom Up (C)'!$A$80:$O$89,MATCH($B18,$B$12:$B$20,0),MATCH(L$7,'Bottom Up (C)'!$A$89:$O$89,1))</f>
        <v>8000000</v>
      </c>
      <c r="M18" s="61">
        <f>(M$7-INDEX('Bottom Up (C)'!$A$80:$O$89,COUNTA($B$12:$B$20)+1,MATCH(M$7,'Bottom Up (C)'!$A$89:$O$89,1)))/(INDEX('Bottom Up (C)'!$A$80:$O$89,COUNTA($B$12:$B$20)+1,MATCH(M$7,'Bottom Up (C)'!$A$89:$O$89,1)+1)-INDEX('Bottom Up (C)'!$A$80:$O$89,COUNTA($B$12:$B$20)+1,MATCH(M$7,'Bottom Up (C)'!$A$89:$O$89,1)))*(INDEX('Bottom Up (C)'!$A$80:$O$89,MATCH($B18,$B$12:$B$20,0),MATCH(M$7,'Bottom Up (C)'!$A$89:$O$89,1)+1)-INDEX('Bottom Up (C)'!$A$80:$O$89,MATCH($B18,$B$12:$B$20,0),MATCH(M$7,'Bottom Up (C)'!$A$89:$O$89,1)))+INDEX('Bottom Up (C)'!$A$80:$O$89,MATCH($B18,$B$12:$B$20,0),MATCH(M$7,'Bottom Up (C)'!$A$89:$O$89,1))</f>
        <v>10500000</v>
      </c>
      <c r="N18" s="61">
        <f>(N$7-INDEX('Bottom Up (C)'!$A$80:$O$89,COUNTA($B$12:$B$20)+1,MATCH(N$7,'Bottom Up (C)'!$A$89:$O$89,1)))/(INDEX('Bottom Up (C)'!$A$80:$O$89,COUNTA($B$12:$B$20)+1,MATCH(N$7,'Bottom Up (C)'!$A$89:$O$89,1)+1)-INDEX('Bottom Up (C)'!$A$80:$O$89,COUNTA($B$12:$B$20)+1,MATCH(N$7,'Bottom Up (C)'!$A$89:$O$89,1)))*(INDEX('Bottom Up (C)'!$A$80:$O$89,MATCH($B18,$B$12:$B$20,0),MATCH(N$7,'Bottom Up (C)'!$A$89:$O$89,1)+1)-INDEX('Bottom Up (C)'!$A$80:$O$89,MATCH($B18,$B$12:$B$20,0),MATCH(N$7,'Bottom Up (C)'!$A$89:$O$89,1)))+INDEX('Bottom Up (C)'!$A$80:$O$89,MATCH($B18,$B$12:$B$20,0),MATCH(N$7,'Bottom Up (C)'!$A$89:$O$89,1))</f>
        <v>25944444.444444444</v>
      </c>
    </row>
    <row r="19" spans="2:14" x14ac:dyDescent="0.45">
      <c r="B19" s="76" t="s">
        <v>60</v>
      </c>
      <c r="C19" s="61"/>
      <c r="D19" s="61">
        <f>(D$7-INDEX('Bottom Up (C)'!$A$80:$O$89,COUNTA($B$12:$B$20)+1,MATCH(D$7,'Bottom Up (C)'!$A$89:$O$89,1)))/(INDEX('Bottom Up (C)'!$A$80:$O$89,COUNTA($B$12:$B$20)+1,MATCH(D$7,'Bottom Up (C)'!$A$89:$O$89,1)+1)-INDEX('Bottom Up (C)'!$A$80:$O$89,COUNTA($B$12:$B$20)+1,MATCH(D$7,'Bottom Up (C)'!$A$89:$O$89,1)))*(INDEX('Bottom Up (C)'!$A$80:$O$89,MATCH($B19,$B$12:$B$20,0),MATCH(D$7,'Bottom Up (C)'!$A$89:$O$89,1)+1)-INDEX('Bottom Up (C)'!$A$80:$O$89,MATCH($B19,$B$12:$B$20,0),MATCH(D$7,'Bottom Up (C)'!$A$89:$O$89,1)))+INDEX('Bottom Up (C)'!$A$80:$O$89,MATCH($B19,$B$12:$B$20,0),MATCH(D$7,'Bottom Up (C)'!$A$89:$O$89,1))</f>
        <v>0</v>
      </c>
      <c r="E19" s="61">
        <f>(E$7-INDEX('Bottom Up (C)'!$A$80:$O$89,COUNTA($B$12:$B$20)+1,MATCH(E$7,'Bottom Up (C)'!$A$89:$O$89,1)))/(INDEX('Bottom Up (C)'!$A$80:$O$89,COUNTA($B$12:$B$20)+1,MATCH(E$7,'Bottom Up (C)'!$A$89:$O$89,1)+1)-INDEX('Bottom Up (C)'!$A$80:$O$89,COUNTA($B$12:$B$20)+1,MATCH(E$7,'Bottom Up (C)'!$A$89:$O$89,1)))*(INDEX('Bottom Up (C)'!$A$80:$O$89,MATCH($B19,$B$12:$B$20,0),MATCH(E$7,'Bottom Up (C)'!$A$89:$O$89,1)+1)-INDEX('Bottom Up (C)'!$A$80:$O$89,MATCH($B19,$B$12:$B$20,0),MATCH(E$7,'Bottom Up (C)'!$A$89:$O$89,1)))+INDEX('Bottom Up (C)'!$A$80:$O$89,MATCH($B19,$B$12:$B$20,0),MATCH(E$7,'Bottom Up (C)'!$A$89:$O$89,1))</f>
        <v>0</v>
      </c>
      <c r="F19" s="61">
        <f>(F$7-INDEX('Bottom Up (C)'!$A$80:$O$89,COUNTA($B$12:$B$20)+1,MATCH(F$7,'Bottom Up (C)'!$A$89:$O$89,1)))/(INDEX('Bottom Up (C)'!$A$80:$O$89,COUNTA($B$12:$B$20)+1,MATCH(F$7,'Bottom Up (C)'!$A$89:$O$89,1)+1)-INDEX('Bottom Up (C)'!$A$80:$O$89,COUNTA($B$12:$B$20)+1,MATCH(F$7,'Bottom Up (C)'!$A$89:$O$89,1)))*(INDEX('Bottom Up (C)'!$A$80:$O$89,MATCH($B19,$B$12:$B$20,0),MATCH(F$7,'Bottom Up (C)'!$A$89:$O$89,1)+1)-INDEX('Bottom Up (C)'!$A$80:$O$89,MATCH($B19,$B$12:$B$20,0),MATCH(F$7,'Bottom Up (C)'!$A$89:$O$89,1)))+INDEX('Bottom Up (C)'!$A$80:$O$89,MATCH($B19,$B$12:$B$20,0),MATCH(F$7,'Bottom Up (C)'!$A$89:$O$89,1))</f>
        <v>0</v>
      </c>
      <c r="G19" s="61">
        <f>(G$7-INDEX('Bottom Up (C)'!$A$80:$O$89,COUNTA($B$12:$B$20)+1,MATCH(G$7,'Bottom Up (C)'!$A$89:$O$89,1)))/(INDEX('Bottom Up (C)'!$A$80:$O$89,COUNTA($B$12:$B$20)+1,MATCH(G$7,'Bottom Up (C)'!$A$89:$O$89,1)+1)-INDEX('Bottom Up (C)'!$A$80:$O$89,COUNTA($B$12:$B$20)+1,MATCH(G$7,'Bottom Up (C)'!$A$89:$O$89,1)))*(INDEX('Bottom Up (C)'!$A$80:$O$89,MATCH($B19,$B$12:$B$20,0),MATCH(G$7,'Bottom Up (C)'!$A$89:$O$89,1)+1)-INDEX('Bottom Up (C)'!$A$80:$O$89,MATCH($B19,$B$12:$B$20,0),MATCH(G$7,'Bottom Up (C)'!$A$89:$O$89,1)))+INDEX('Bottom Up (C)'!$A$80:$O$89,MATCH($B19,$B$12:$B$20,0),MATCH(G$7,'Bottom Up (C)'!$A$89:$O$89,1))</f>
        <v>0</v>
      </c>
      <c r="H19" s="61">
        <f>(H$7-INDEX('Bottom Up (C)'!$A$80:$O$89,COUNTA($B$12:$B$20)+1,MATCH(H$7,'Bottom Up (C)'!$A$89:$O$89,1)))/(INDEX('Bottom Up (C)'!$A$80:$O$89,COUNTA($B$12:$B$20)+1,MATCH(H$7,'Bottom Up (C)'!$A$89:$O$89,1)+1)-INDEX('Bottom Up (C)'!$A$80:$O$89,COUNTA($B$12:$B$20)+1,MATCH(H$7,'Bottom Up (C)'!$A$89:$O$89,1)))*(INDEX('Bottom Up (C)'!$A$80:$O$89,MATCH($B19,$B$12:$B$20,0),MATCH(H$7,'Bottom Up (C)'!$A$89:$O$89,1)+1)-INDEX('Bottom Up (C)'!$A$80:$O$89,MATCH($B19,$B$12:$B$20,0),MATCH(H$7,'Bottom Up (C)'!$A$89:$O$89,1)))+INDEX('Bottom Up (C)'!$A$80:$O$89,MATCH($B19,$B$12:$B$20,0),MATCH(H$7,'Bottom Up (C)'!$A$89:$O$89,1))</f>
        <v>0</v>
      </c>
      <c r="I19" s="61">
        <f>(I$7-INDEX('Bottom Up (C)'!$A$80:$O$89,COUNTA($B$12:$B$20)+1,MATCH(I$7,'Bottom Up (C)'!$A$89:$O$89,1)))/(INDEX('Bottom Up (C)'!$A$80:$O$89,COUNTA($B$12:$B$20)+1,MATCH(I$7,'Bottom Up (C)'!$A$89:$O$89,1)+1)-INDEX('Bottom Up (C)'!$A$80:$O$89,COUNTA($B$12:$B$20)+1,MATCH(I$7,'Bottom Up (C)'!$A$89:$O$89,1)))*(INDEX('Bottom Up (C)'!$A$80:$O$89,MATCH($B19,$B$12:$B$20,0),MATCH(I$7,'Bottom Up (C)'!$A$89:$O$89,1)+1)-INDEX('Bottom Up (C)'!$A$80:$O$89,MATCH($B19,$B$12:$B$20,0),MATCH(I$7,'Bottom Up (C)'!$A$89:$O$89,1)))+INDEX('Bottom Up (C)'!$A$80:$O$89,MATCH($B19,$B$12:$B$20,0),MATCH(I$7,'Bottom Up (C)'!$A$89:$O$89,1))</f>
        <v>0</v>
      </c>
      <c r="J19" s="61">
        <f>(J$7-INDEX('Bottom Up (C)'!$A$80:$O$89,COUNTA($B$12:$B$20)+1,MATCH(J$7,'Bottom Up (C)'!$A$89:$O$89,1)))/(INDEX('Bottom Up (C)'!$A$80:$O$89,COUNTA($B$12:$B$20)+1,MATCH(J$7,'Bottom Up (C)'!$A$89:$O$89,1)+1)-INDEX('Bottom Up (C)'!$A$80:$O$89,COUNTA($B$12:$B$20)+1,MATCH(J$7,'Bottom Up (C)'!$A$89:$O$89,1)))*(INDEX('Bottom Up (C)'!$A$80:$O$89,MATCH($B19,$B$12:$B$20,0),MATCH(J$7,'Bottom Up (C)'!$A$89:$O$89,1)+1)-INDEX('Bottom Up (C)'!$A$80:$O$89,MATCH($B19,$B$12:$B$20,0),MATCH(J$7,'Bottom Up (C)'!$A$89:$O$89,1)))+INDEX('Bottom Up (C)'!$A$80:$O$89,MATCH($B19,$B$12:$B$20,0),MATCH(J$7,'Bottom Up (C)'!$A$89:$O$89,1))</f>
        <v>0</v>
      </c>
      <c r="K19" s="61">
        <f>(K$7-INDEX('Bottom Up (C)'!$A$80:$O$89,COUNTA($B$12:$B$20)+1,MATCH(K$7,'Bottom Up (C)'!$A$89:$O$89,1)))/(INDEX('Bottom Up (C)'!$A$80:$O$89,COUNTA($B$12:$B$20)+1,MATCH(K$7,'Bottom Up (C)'!$A$89:$O$89,1)+1)-INDEX('Bottom Up (C)'!$A$80:$O$89,COUNTA($B$12:$B$20)+1,MATCH(K$7,'Bottom Up (C)'!$A$89:$O$89,1)))*(INDEX('Bottom Up (C)'!$A$80:$O$89,MATCH($B19,$B$12:$B$20,0),MATCH(K$7,'Bottom Up (C)'!$A$89:$O$89,1)+1)-INDEX('Bottom Up (C)'!$A$80:$O$89,MATCH($B19,$B$12:$B$20,0),MATCH(K$7,'Bottom Up (C)'!$A$89:$O$89,1)))+INDEX('Bottom Up (C)'!$A$80:$O$89,MATCH($B19,$B$12:$B$20,0),MATCH(K$7,'Bottom Up (C)'!$A$89:$O$89,1))</f>
        <v>1000000</v>
      </c>
      <c r="L19" s="61">
        <f>(L$7-INDEX('Bottom Up (C)'!$A$80:$O$89,COUNTA($B$12:$B$20)+1,MATCH(L$7,'Bottom Up (C)'!$A$89:$O$89,1)))/(INDEX('Bottom Up (C)'!$A$80:$O$89,COUNTA($B$12:$B$20)+1,MATCH(L$7,'Bottom Up (C)'!$A$89:$O$89,1)+1)-INDEX('Bottom Up (C)'!$A$80:$O$89,COUNTA($B$12:$B$20)+1,MATCH(L$7,'Bottom Up (C)'!$A$89:$O$89,1)))*(INDEX('Bottom Up (C)'!$A$80:$O$89,MATCH($B19,$B$12:$B$20,0),MATCH(L$7,'Bottom Up (C)'!$A$89:$O$89,1)+1)-INDEX('Bottom Up (C)'!$A$80:$O$89,MATCH($B19,$B$12:$B$20,0),MATCH(L$7,'Bottom Up (C)'!$A$89:$O$89,1)))+INDEX('Bottom Up (C)'!$A$80:$O$89,MATCH($B19,$B$12:$B$20,0),MATCH(L$7,'Bottom Up (C)'!$A$89:$O$89,1))</f>
        <v>7000000</v>
      </c>
      <c r="M19" s="61">
        <f>(M$7-INDEX('Bottom Up (C)'!$A$80:$O$89,COUNTA($B$12:$B$20)+1,MATCH(M$7,'Bottom Up (C)'!$A$89:$O$89,1)))/(INDEX('Bottom Up (C)'!$A$80:$O$89,COUNTA($B$12:$B$20)+1,MATCH(M$7,'Bottom Up (C)'!$A$89:$O$89,1)+1)-INDEX('Bottom Up (C)'!$A$80:$O$89,COUNTA($B$12:$B$20)+1,MATCH(M$7,'Bottom Up (C)'!$A$89:$O$89,1)))*(INDEX('Bottom Up (C)'!$A$80:$O$89,MATCH($B19,$B$12:$B$20,0),MATCH(M$7,'Bottom Up (C)'!$A$89:$O$89,1)+1)-INDEX('Bottom Up (C)'!$A$80:$O$89,MATCH($B19,$B$12:$B$20,0),MATCH(M$7,'Bottom Up (C)'!$A$89:$O$89,1)))+INDEX('Bottom Up (C)'!$A$80:$O$89,MATCH($B19,$B$12:$B$20,0),MATCH(M$7,'Bottom Up (C)'!$A$89:$O$89,1))</f>
        <v>9500000</v>
      </c>
      <c r="N19" s="61">
        <f>(N$7-INDEX('Bottom Up (C)'!$A$80:$O$89,COUNTA($B$12:$B$20)+1,MATCH(N$7,'Bottom Up (C)'!$A$89:$O$89,1)))/(INDEX('Bottom Up (C)'!$A$80:$O$89,COUNTA($B$12:$B$20)+1,MATCH(N$7,'Bottom Up (C)'!$A$89:$O$89,1)+1)-INDEX('Bottom Up (C)'!$A$80:$O$89,COUNTA($B$12:$B$20)+1,MATCH(N$7,'Bottom Up (C)'!$A$89:$O$89,1)))*(INDEX('Bottom Up (C)'!$A$80:$O$89,MATCH($B19,$B$12:$B$20,0),MATCH(N$7,'Bottom Up (C)'!$A$89:$O$89,1)+1)-INDEX('Bottom Up (C)'!$A$80:$O$89,MATCH($B19,$B$12:$B$20,0),MATCH(N$7,'Bottom Up (C)'!$A$89:$O$89,1)))+INDEX('Bottom Up (C)'!$A$80:$O$89,MATCH($B19,$B$12:$B$20,0),MATCH(N$7,'Bottom Up (C)'!$A$89:$O$89,1))</f>
        <v>24944444.444444444</v>
      </c>
    </row>
    <row r="20" spans="2:14" x14ac:dyDescent="0.45">
      <c r="B20" s="73" t="s">
        <v>61</v>
      </c>
      <c r="C20" s="65"/>
      <c r="D20" s="65">
        <f>(D$7-INDEX('Bottom Up (C)'!$A$80:$O$89,COUNTA($B$12:$B$20)+1,MATCH(D$7,'Bottom Up (C)'!$A$89:$O$89,1)))/(INDEX('Bottom Up (C)'!$A$80:$O$89,COUNTA($B$12:$B$20)+1,MATCH(D$7,'Bottom Up (C)'!$A$89:$O$89,1)+1)-INDEX('Bottom Up (C)'!$A$80:$O$89,COUNTA($B$12:$B$20)+1,MATCH(D$7,'Bottom Up (C)'!$A$89:$O$89,1)))*(INDEX('Bottom Up (C)'!$A$80:$O$89,MATCH($B20,$B$12:$B$20,0),MATCH(D$7,'Bottom Up (C)'!$A$89:$O$89,1)+1)-INDEX('Bottom Up (C)'!$A$80:$O$89,MATCH($B20,$B$12:$B$20,0),MATCH(D$7,'Bottom Up (C)'!$A$89:$O$89,1)))+INDEX('Bottom Up (C)'!$A$80:$O$89,MATCH($B20,$B$12:$B$20,0),MATCH(D$7,'Bottom Up (C)'!$A$89:$O$89,1))</f>
        <v>0</v>
      </c>
      <c r="E20" s="65">
        <f>(E$7-INDEX('Bottom Up (C)'!$A$80:$O$89,COUNTA($B$12:$B$20)+1,MATCH(E$7,'Bottom Up (C)'!$A$89:$O$89,1)))/(INDEX('Bottom Up (C)'!$A$80:$O$89,COUNTA($B$12:$B$20)+1,MATCH(E$7,'Bottom Up (C)'!$A$89:$O$89,1)+1)-INDEX('Bottom Up (C)'!$A$80:$O$89,COUNTA($B$12:$B$20)+1,MATCH(E$7,'Bottom Up (C)'!$A$89:$O$89,1)))*(INDEX('Bottom Up (C)'!$A$80:$O$89,MATCH($B20,$B$12:$B$20,0),MATCH(E$7,'Bottom Up (C)'!$A$89:$O$89,1)+1)-INDEX('Bottom Up (C)'!$A$80:$O$89,MATCH($B20,$B$12:$B$20,0),MATCH(E$7,'Bottom Up (C)'!$A$89:$O$89,1)))+INDEX('Bottom Up (C)'!$A$80:$O$89,MATCH($B20,$B$12:$B$20,0),MATCH(E$7,'Bottom Up (C)'!$A$89:$O$89,1))</f>
        <v>0</v>
      </c>
      <c r="F20" s="65">
        <f>(F$7-INDEX('Bottom Up (C)'!$A$80:$O$89,COUNTA($B$12:$B$20)+1,MATCH(F$7,'Bottom Up (C)'!$A$89:$O$89,1)))/(INDEX('Bottom Up (C)'!$A$80:$O$89,COUNTA($B$12:$B$20)+1,MATCH(F$7,'Bottom Up (C)'!$A$89:$O$89,1)+1)-INDEX('Bottom Up (C)'!$A$80:$O$89,COUNTA($B$12:$B$20)+1,MATCH(F$7,'Bottom Up (C)'!$A$89:$O$89,1)))*(INDEX('Bottom Up (C)'!$A$80:$O$89,MATCH($B20,$B$12:$B$20,0),MATCH(F$7,'Bottom Up (C)'!$A$89:$O$89,1)+1)-INDEX('Bottom Up (C)'!$A$80:$O$89,MATCH($B20,$B$12:$B$20,0),MATCH(F$7,'Bottom Up (C)'!$A$89:$O$89,1)))+INDEX('Bottom Up (C)'!$A$80:$O$89,MATCH($B20,$B$12:$B$20,0),MATCH(F$7,'Bottom Up (C)'!$A$89:$O$89,1))</f>
        <v>0</v>
      </c>
      <c r="G20" s="65">
        <f>(G$7-INDEX('Bottom Up (C)'!$A$80:$O$89,COUNTA($B$12:$B$20)+1,MATCH(G$7,'Bottom Up (C)'!$A$89:$O$89,1)))/(INDEX('Bottom Up (C)'!$A$80:$O$89,COUNTA($B$12:$B$20)+1,MATCH(G$7,'Bottom Up (C)'!$A$89:$O$89,1)+1)-INDEX('Bottom Up (C)'!$A$80:$O$89,COUNTA($B$12:$B$20)+1,MATCH(G$7,'Bottom Up (C)'!$A$89:$O$89,1)))*(INDEX('Bottom Up (C)'!$A$80:$O$89,MATCH($B20,$B$12:$B$20,0),MATCH(G$7,'Bottom Up (C)'!$A$89:$O$89,1)+1)-INDEX('Bottom Up (C)'!$A$80:$O$89,MATCH($B20,$B$12:$B$20,0),MATCH(G$7,'Bottom Up (C)'!$A$89:$O$89,1)))+INDEX('Bottom Up (C)'!$A$80:$O$89,MATCH($B20,$B$12:$B$20,0),MATCH(G$7,'Bottom Up (C)'!$A$89:$O$89,1))</f>
        <v>0</v>
      </c>
      <c r="H20" s="65">
        <f>(H$7-INDEX('Bottom Up (C)'!$A$80:$O$89,COUNTA($B$12:$B$20)+1,MATCH(H$7,'Bottom Up (C)'!$A$89:$O$89,1)))/(INDEX('Bottom Up (C)'!$A$80:$O$89,COUNTA($B$12:$B$20)+1,MATCH(H$7,'Bottom Up (C)'!$A$89:$O$89,1)+1)-INDEX('Bottom Up (C)'!$A$80:$O$89,COUNTA($B$12:$B$20)+1,MATCH(H$7,'Bottom Up (C)'!$A$89:$O$89,1)))*(INDEX('Bottom Up (C)'!$A$80:$O$89,MATCH($B20,$B$12:$B$20,0),MATCH(H$7,'Bottom Up (C)'!$A$89:$O$89,1)+1)-INDEX('Bottom Up (C)'!$A$80:$O$89,MATCH($B20,$B$12:$B$20,0),MATCH(H$7,'Bottom Up (C)'!$A$89:$O$89,1)))+INDEX('Bottom Up (C)'!$A$80:$O$89,MATCH($B20,$B$12:$B$20,0),MATCH(H$7,'Bottom Up (C)'!$A$89:$O$89,1))</f>
        <v>0</v>
      </c>
      <c r="I20" s="65">
        <f>(I$7-INDEX('Bottom Up (C)'!$A$80:$O$89,COUNTA($B$12:$B$20)+1,MATCH(I$7,'Bottom Up (C)'!$A$89:$O$89,1)))/(INDEX('Bottom Up (C)'!$A$80:$O$89,COUNTA($B$12:$B$20)+1,MATCH(I$7,'Bottom Up (C)'!$A$89:$O$89,1)+1)-INDEX('Bottom Up (C)'!$A$80:$O$89,COUNTA($B$12:$B$20)+1,MATCH(I$7,'Bottom Up (C)'!$A$89:$O$89,1)))*(INDEX('Bottom Up (C)'!$A$80:$O$89,MATCH($B20,$B$12:$B$20,0),MATCH(I$7,'Bottom Up (C)'!$A$89:$O$89,1)+1)-INDEX('Bottom Up (C)'!$A$80:$O$89,MATCH($B20,$B$12:$B$20,0),MATCH(I$7,'Bottom Up (C)'!$A$89:$O$89,1)))+INDEX('Bottom Up (C)'!$A$80:$O$89,MATCH($B20,$B$12:$B$20,0),MATCH(I$7,'Bottom Up (C)'!$A$89:$O$89,1))</f>
        <v>0</v>
      </c>
      <c r="J20" s="65">
        <f>(J$7-INDEX('Bottom Up (C)'!$A$80:$O$89,COUNTA($B$12:$B$20)+1,MATCH(J$7,'Bottom Up (C)'!$A$89:$O$89,1)))/(INDEX('Bottom Up (C)'!$A$80:$O$89,COUNTA($B$12:$B$20)+1,MATCH(J$7,'Bottom Up (C)'!$A$89:$O$89,1)+1)-INDEX('Bottom Up (C)'!$A$80:$O$89,COUNTA($B$12:$B$20)+1,MATCH(J$7,'Bottom Up (C)'!$A$89:$O$89,1)))*(INDEX('Bottom Up (C)'!$A$80:$O$89,MATCH($B20,$B$12:$B$20,0),MATCH(J$7,'Bottom Up (C)'!$A$89:$O$89,1)+1)-INDEX('Bottom Up (C)'!$A$80:$O$89,MATCH($B20,$B$12:$B$20,0),MATCH(J$7,'Bottom Up (C)'!$A$89:$O$89,1)))+INDEX('Bottom Up (C)'!$A$80:$O$89,MATCH($B20,$B$12:$B$20,0),MATCH(J$7,'Bottom Up (C)'!$A$89:$O$89,1))</f>
        <v>0</v>
      </c>
      <c r="K20" s="65">
        <f>(K$7-INDEX('Bottom Up (C)'!$A$80:$O$89,COUNTA($B$12:$B$20)+1,MATCH(K$7,'Bottom Up (C)'!$A$89:$O$89,1)))/(INDEX('Bottom Up (C)'!$A$80:$O$89,COUNTA($B$12:$B$20)+1,MATCH(K$7,'Bottom Up (C)'!$A$89:$O$89,1)+1)-INDEX('Bottom Up (C)'!$A$80:$O$89,COUNTA($B$12:$B$20)+1,MATCH(K$7,'Bottom Up (C)'!$A$89:$O$89,1)))*(INDEX('Bottom Up (C)'!$A$80:$O$89,MATCH($B20,$B$12:$B$20,0),MATCH(K$7,'Bottom Up (C)'!$A$89:$O$89,1)+1)-INDEX('Bottom Up (C)'!$A$80:$O$89,MATCH($B20,$B$12:$B$20,0),MATCH(K$7,'Bottom Up (C)'!$A$89:$O$89,1)))+INDEX('Bottom Up (C)'!$A$80:$O$89,MATCH($B20,$B$12:$B$20,0),MATCH(K$7,'Bottom Up (C)'!$A$89:$O$89,1))</f>
        <v>0</v>
      </c>
      <c r="L20" s="65">
        <f>(L$7-INDEX('Bottom Up (C)'!$A$80:$O$89,COUNTA($B$12:$B$20)+1,MATCH(L$7,'Bottom Up (C)'!$A$89:$O$89,1)))/(INDEX('Bottom Up (C)'!$A$80:$O$89,COUNTA($B$12:$B$20)+1,MATCH(L$7,'Bottom Up (C)'!$A$89:$O$89,1)+1)-INDEX('Bottom Up (C)'!$A$80:$O$89,COUNTA($B$12:$B$20)+1,MATCH(L$7,'Bottom Up (C)'!$A$89:$O$89,1)))*(INDEX('Bottom Up (C)'!$A$80:$O$89,MATCH($B20,$B$12:$B$20,0),MATCH(L$7,'Bottom Up (C)'!$A$89:$O$89,1)+1)-INDEX('Bottom Up (C)'!$A$80:$O$89,MATCH($B20,$B$12:$B$20,0),MATCH(L$7,'Bottom Up (C)'!$A$89:$O$89,1)))+INDEX('Bottom Up (C)'!$A$80:$O$89,MATCH($B20,$B$12:$B$20,0),MATCH(L$7,'Bottom Up (C)'!$A$89:$O$89,1))</f>
        <v>0</v>
      </c>
      <c r="M20" s="65">
        <f>(M$7-INDEX('Bottom Up (C)'!$A$80:$O$89,COUNTA($B$12:$B$20)+1,MATCH(M$7,'Bottom Up (C)'!$A$89:$O$89,1)))/(INDEX('Bottom Up (C)'!$A$80:$O$89,COUNTA($B$12:$B$20)+1,MATCH(M$7,'Bottom Up (C)'!$A$89:$O$89,1)+1)-INDEX('Bottom Up (C)'!$A$80:$O$89,COUNTA($B$12:$B$20)+1,MATCH(M$7,'Bottom Up (C)'!$A$89:$O$89,1)))*(INDEX('Bottom Up (C)'!$A$80:$O$89,MATCH($B20,$B$12:$B$20,0),MATCH(M$7,'Bottom Up (C)'!$A$89:$O$89,1)+1)-INDEX('Bottom Up (C)'!$A$80:$O$89,MATCH($B20,$B$12:$B$20,0),MATCH(M$7,'Bottom Up (C)'!$A$89:$O$89,1)))+INDEX('Bottom Up (C)'!$A$80:$O$89,MATCH($B20,$B$12:$B$20,0),MATCH(M$7,'Bottom Up (C)'!$A$89:$O$89,1))</f>
        <v>5000000</v>
      </c>
      <c r="N20" s="65">
        <f>(N$7-INDEX('Bottom Up (C)'!$A$80:$O$89,COUNTA($B$12:$B$20)+1,MATCH(N$7,'Bottom Up (C)'!$A$89:$O$89,1)))/(INDEX('Bottom Up (C)'!$A$80:$O$89,COUNTA($B$12:$B$20)+1,MATCH(N$7,'Bottom Up (C)'!$A$89:$O$89,1)+1)-INDEX('Bottom Up (C)'!$A$80:$O$89,COUNTA($B$12:$B$20)+1,MATCH(N$7,'Bottom Up (C)'!$A$89:$O$89,1)))*(INDEX('Bottom Up (C)'!$A$80:$O$89,MATCH($B20,$B$12:$B$20,0),MATCH(N$7,'Bottom Up (C)'!$A$89:$O$89,1)+1)-INDEX('Bottom Up (C)'!$A$80:$O$89,MATCH($B20,$B$12:$B$20,0),MATCH(N$7,'Bottom Up (C)'!$A$89:$O$89,1)))+INDEX('Bottom Up (C)'!$A$80:$O$89,MATCH($B20,$B$12:$B$20,0),MATCH(N$7,'Bottom Up (C)'!$A$89:$O$89,1))</f>
        <v>35888888.888888888</v>
      </c>
    </row>
    <row r="21" spans="2:14" x14ac:dyDescent="0.45">
      <c r="B21" s="58" t="s">
        <v>54</v>
      </c>
      <c r="C21" s="61">
        <f>SUM(C13:C20)</f>
        <v>0</v>
      </c>
      <c r="D21" s="61">
        <f>SUM(D13:D20)</f>
        <v>0</v>
      </c>
      <c r="E21" s="61">
        <f t="shared" ref="E21:M21" si="5">SUM(E13:E20)</f>
        <v>60000000</v>
      </c>
      <c r="F21" s="61">
        <f t="shared" si="5"/>
        <v>75000000</v>
      </c>
      <c r="G21" s="61">
        <f t="shared" si="5"/>
        <v>80000000</v>
      </c>
      <c r="H21" s="61">
        <f t="shared" si="5"/>
        <v>95000000</v>
      </c>
      <c r="I21" s="61">
        <f t="shared" si="5"/>
        <v>116000000</v>
      </c>
      <c r="J21" s="61">
        <f t="shared" si="5"/>
        <v>138000000</v>
      </c>
      <c r="K21" s="61">
        <f t="shared" si="5"/>
        <v>166000000</v>
      </c>
      <c r="L21" s="61">
        <f t="shared" si="5"/>
        <v>334000000</v>
      </c>
      <c r="M21" s="61">
        <f t="shared" si="5"/>
        <v>424000000</v>
      </c>
      <c r="N21" s="61">
        <f t="shared" ref="N21" si="6">SUM(N13:N20)</f>
        <v>979999999.99999976</v>
      </c>
    </row>
    <row r="22" spans="2:14" x14ac:dyDescent="0.45">
      <c r="B22" s="58"/>
    </row>
    <row r="23" spans="2:14" x14ac:dyDescent="0.45">
      <c r="B23" s="59" t="s">
        <v>55</v>
      </c>
    </row>
    <row r="24" spans="2:14" x14ac:dyDescent="0.45">
      <c r="B24" s="60" t="s">
        <v>4</v>
      </c>
    </row>
    <row r="25" spans="2:14" x14ac:dyDescent="0.45">
      <c r="B25" s="76" t="s">
        <v>56</v>
      </c>
      <c r="D25" s="67">
        <f>IFERROR(D13/D36,0)</f>
        <v>0</v>
      </c>
      <c r="E25" s="67">
        <f t="shared" ref="E25:N25" si="7">IFERROR(E13/E36,0)</f>
        <v>20</v>
      </c>
      <c r="F25" s="67">
        <f t="shared" si="7"/>
        <v>20</v>
      </c>
      <c r="G25" s="67">
        <f t="shared" si="7"/>
        <v>20</v>
      </c>
      <c r="H25" s="67">
        <f t="shared" si="7"/>
        <v>20</v>
      </c>
      <c r="I25" s="67">
        <f t="shared" si="7"/>
        <v>20</v>
      </c>
      <c r="J25" s="67">
        <f t="shared" si="7"/>
        <v>20</v>
      </c>
      <c r="K25" s="67">
        <f t="shared" si="7"/>
        <v>20</v>
      </c>
      <c r="L25" s="67">
        <f t="shared" si="7"/>
        <v>20</v>
      </c>
      <c r="M25" s="67">
        <f t="shared" si="7"/>
        <v>25</v>
      </c>
      <c r="N25" s="67">
        <f t="shared" si="7"/>
        <v>55.888888888888893</v>
      </c>
    </row>
    <row r="26" spans="2:14" x14ac:dyDescent="0.45">
      <c r="B26" s="76" t="s">
        <v>57</v>
      </c>
      <c r="D26" s="67">
        <f t="shared" ref="D26:N32" si="8">IFERROR(D14/D37,0)</f>
        <v>0</v>
      </c>
      <c r="E26" s="67">
        <f t="shared" si="8"/>
        <v>0</v>
      </c>
      <c r="F26" s="67">
        <f t="shared" si="8"/>
        <v>6</v>
      </c>
      <c r="G26" s="67">
        <f t="shared" si="8"/>
        <v>6</v>
      </c>
      <c r="H26" s="67">
        <f t="shared" si="8"/>
        <v>6</v>
      </c>
      <c r="I26" s="67">
        <f t="shared" si="8"/>
        <v>6</v>
      </c>
      <c r="J26" s="67">
        <f t="shared" si="8"/>
        <v>6</v>
      </c>
      <c r="K26" s="67">
        <f t="shared" si="8"/>
        <v>8</v>
      </c>
      <c r="L26" s="67">
        <f t="shared" si="8"/>
        <v>20</v>
      </c>
      <c r="M26" s="67">
        <f t="shared" si="8"/>
        <v>25</v>
      </c>
      <c r="N26" s="67">
        <f t="shared" si="8"/>
        <v>55.888888888888886</v>
      </c>
    </row>
    <row r="27" spans="2:14" x14ac:dyDescent="0.45">
      <c r="B27" s="76" t="s">
        <v>5</v>
      </c>
      <c r="D27" s="67">
        <f t="shared" si="8"/>
        <v>0</v>
      </c>
      <c r="E27" s="67">
        <f t="shared" si="8"/>
        <v>0</v>
      </c>
      <c r="F27" s="67">
        <f t="shared" si="8"/>
        <v>0</v>
      </c>
      <c r="G27" s="67">
        <f t="shared" si="8"/>
        <v>2</v>
      </c>
      <c r="H27" s="67">
        <f t="shared" si="8"/>
        <v>2</v>
      </c>
      <c r="I27" s="67">
        <f t="shared" si="8"/>
        <v>4</v>
      </c>
      <c r="J27" s="67">
        <f t="shared" si="8"/>
        <v>6</v>
      </c>
      <c r="K27" s="67">
        <f t="shared" si="8"/>
        <v>8</v>
      </c>
      <c r="L27" s="67">
        <f t="shared" si="8"/>
        <v>20</v>
      </c>
      <c r="M27" s="67">
        <f t="shared" si="8"/>
        <v>25</v>
      </c>
      <c r="N27" s="67">
        <f t="shared" si="8"/>
        <v>55.888888888888886</v>
      </c>
    </row>
    <row r="28" spans="2:14" x14ac:dyDescent="0.45">
      <c r="B28" s="76" t="s">
        <v>6</v>
      </c>
      <c r="D28" s="67">
        <f t="shared" si="8"/>
        <v>0</v>
      </c>
      <c r="E28" s="67">
        <f t="shared" si="8"/>
        <v>0</v>
      </c>
      <c r="F28" s="67">
        <f t="shared" si="8"/>
        <v>0</v>
      </c>
      <c r="G28" s="67">
        <f t="shared" si="8"/>
        <v>0</v>
      </c>
      <c r="H28" s="67">
        <f t="shared" si="8"/>
        <v>2</v>
      </c>
      <c r="I28" s="67">
        <f t="shared" si="8"/>
        <v>4</v>
      </c>
      <c r="J28" s="67">
        <f t="shared" si="8"/>
        <v>6</v>
      </c>
      <c r="K28" s="67">
        <f t="shared" si="8"/>
        <v>8</v>
      </c>
      <c r="L28" s="67">
        <f t="shared" si="8"/>
        <v>20</v>
      </c>
      <c r="M28" s="67">
        <f t="shared" si="8"/>
        <v>25</v>
      </c>
      <c r="N28" s="67">
        <f t="shared" si="8"/>
        <v>55.888888888888886</v>
      </c>
    </row>
    <row r="29" spans="2:14" x14ac:dyDescent="0.45">
      <c r="B29" s="76" t="s">
        <v>58</v>
      </c>
      <c r="D29" s="67">
        <f t="shared" si="8"/>
        <v>0</v>
      </c>
      <c r="E29" s="67">
        <f t="shared" si="8"/>
        <v>0</v>
      </c>
      <c r="F29" s="67">
        <f t="shared" si="8"/>
        <v>0</v>
      </c>
      <c r="G29" s="67">
        <f t="shared" si="8"/>
        <v>0</v>
      </c>
      <c r="H29" s="67">
        <f t="shared" si="8"/>
        <v>0</v>
      </c>
      <c r="I29" s="67">
        <f t="shared" si="8"/>
        <v>2</v>
      </c>
      <c r="J29" s="67">
        <f t="shared" si="8"/>
        <v>4</v>
      </c>
      <c r="K29" s="67">
        <f t="shared" si="8"/>
        <v>6</v>
      </c>
      <c r="L29" s="67">
        <f t="shared" si="8"/>
        <v>18</v>
      </c>
      <c r="M29" s="67">
        <f t="shared" si="8"/>
        <v>23</v>
      </c>
      <c r="N29" s="67">
        <f t="shared" si="8"/>
        <v>53.888888888888886</v>
      </c>
    </row>
    <row r="30" spans="2:14" x14ac:dyDescent="0.45">
      <c r="B30" s="76" t="s">
        <v>59</v>
      </c>
      <c r="D30" s="67">
        <f t="shared" si="8"/>
        <v>0</v>
      </c>
      <c r="E30" s="67">
        <f t="shared" si="8"/>
        <v>0</v>
      </c>
      <c r="F30" s="67">
        <f t="shared" si="8"/>
        <v>0</v>
      </c>
      <c r="G30" s="67">
        <f t="shared" si="8"/>
        <v>0</v>
      </c>
      <c r="H30" s="67">
        <f t="shared" si="8"/>
        <v>0</v>
      </c>
      <c r="I30" s="67">
        <f t="shared" si="8"/>
        <v>0</v>
      </c>
      <c r="J30" s="67">
        <f t="shared" si="8"/>
        <v>2</v>
      </c>
      <c r="K30" s="67">
        <f t="shared" si="8"/>
        <v>4</v>
      </c>
      <c r="L30" s="67">
        <f t="shared" si="8"/>
        <v>16</v>
      </c>
      <c r="M30" s="67">
        <f t="shared" si="8"/>
        <v>21</v>
      </c>
      <c r="N30" s="67">
        <f t="shared" si="8"/>
        <v>51.888888888888886</v>
      </c>
    </row>
    <row r="31" spans="2:14" x14ac:dyDescent="0.45">
      <c r="B31" s="76" t="s">
        <v>60</v>
      </c>
      <c r="D31" s="67">
        <f t="shared" si="8"/>
        <v>0</v>
      </c>
      <c r="E31" s="67">
        <f t="shared" si="8"/>
        <v>0</v>
      </c>
      <c r="F31" s="67">
        <f t="shared" si="8"/>
        <v>0</v>
      </c>
      <c r="G31" s="67">
        <f t="shared" si="8"/>
        <v>0</v>
      </c>
      <c r="H31" s="67">
        <f t="shared" si="8"/>
        <v>0</v>
      </c>
      <c r="I31" s="67">
        <f t="shared" si="8"/>
        <v>0</v>
      </c>
      <c r="J31" s="67">
        <f t="shared" si="8"/>
        <v>0</v>
      </c>
      <c r="K31" s="67">
        <f t="shared" si="8"/>
        <v>2</v>
      </c>
      <c r="L31" s="67">
        <f t="shared" si="8"/>
        <v>14</v>
      </c>
      <c r="M31" s="67">
        <f t="shared" si="8"/>
        <v>19</v>
      </c>
      <c r="N31" s="67">
        <f t="shared" si="8"/>
        <v>49.888888888888886</v>
      </c>
    </row>
    <row r="32" spans="2:14" x14ac:dyDescent="0.45">
      <c r="B32" s="73" t="s">
        <v>61</v>
      </c>
      <c r="D32" s="67">
        <f t="shared" si="8"/>
        <v>0</v>
      </c>
      <c r="E32" s="67">
        <f t="shared" si="8"/>
        <v>0</v>
      </c>
      <c r="F32" s="67">
        <f t="shared" si="8"/>
        <v>0</v>
      </c>
      <c r="G32" s="67">
        <f t="shared" si="8"/>
        <v>0</v>
      </c>
      <c r="H32" s="67">
        <f t="shared" si="8"/>
        <v>0</v>
      </c>
      <c r="I32" s="67">
        <f t="shared" si="8"/>
        <v>0</v>
      </c>
      <c r="J32" s="67">
        <f t="shared" si="8"/>
        <v>0</v>
      </c>
      <c r="K32" s="67">
        <f t="shared" si="8"/>
        <v>0</v>
      </c>
      <c r="L32" s="67">
        <f t="shared" si="8"/>
        <v>0</v>
      </c>
      <c r="M32" s="67">
        <f t="shared" si="8"/>
        <v>5</v>
      </c>
      <c r="N32" s="67">
        <f t="shared" si="8"/>
        <v>35.888888888888886</v>
      </c>
    </row>
    <row r="33" spans="2:14" x14ac:dyDescent="0.45">
      <c r="B33" s="52"/>
      <c r="M33" s="82"/>
    </row>
    <row r="34" spans="2:14" x14ac:dyDescent="0.45">
      <c r="B34" s="59" t="s">
        <v>43</v>
      </c>
    </row>
    <row r="35" spans="2:14" x14ac:dyDescent="0.45">
      <c r="B35" s="60" t="s">
        <v>4</v>
      </c>
    </row>
    <row r="36" spans="2:14" x14ac:dyDescent="0.45">
      <c r="B36" s="76" t="s">
        <v>56</v>
      </c>
      <c r="D36" s="7">
        <f>INDEX('Bottom Up (C)'!$A$93:$O$102,MATCH($B25,$B$24:$B$32,0),MATCH(D$7,'Bottom Up (C)'!$A$90:$O$90,1))</f>
        <v>3000000</v>
      </c>
      <c r="E36" s="7">
        <f>INDEX('Bottom Up (C)'!$A$93:$O$102,MATCH($B25,$B$24:$B$32,0),MATCH(E$7,'Bottom Up (C)'!$A$90:$O$90,1))</f>
        <v>3000000</v>
      </c>
      <c r="F36" s="7">
        <f>INDEX('Bottom Up (C)'!$A$93:$O$102,MATCH($B25,$B$24:$B$32,0),MATCH(F$7,'Bottom Up (C)'!$A$90:$O$90,1))</f>
        <v>3000000</v>
      </c>
      <c r="G36" s="7">
        <f>INDEX('Bottom Up (C)'!$A$93:$O$102,MATCH($B25,$B$24:$B$32,0),MATCH(G$7,'Bottom Up (C)'!$A$90:$O$90,1))</f>
        <v>3000000</v>
      </c>
      <c r="H36" s="7">
        <f>INDEX('Bottom Up (C)'!$A$93:$O$102,MATCH($B25,$B$24:$B$32,0),MATCH(H$7,'Bottom Up (C)'!$A$90:$O$90,1))</f>
        <v>3000000</v>
      </c>
      <c r="I36" s="7">
        <f>INDEX('Bottom Up (C)'!$A$93:$O$102,MATCH($B25,$B$24:$B$32,0),MATCH(I$7,'Bottom Up (C)'!$A$90:$O$90,1))</f>
        <v>3000000</v>
      </c>
      <c r="J36" s="7">
        <f>INDEX('Bottom Up (C)'!$A$93:$O$102,MATCH($B25,$B$24:$B$32,0),MATCH(J$7,'Bottom Up (C)'!$A$90:$O$90,1))</f>
        <v>3000000</v>
      </c>
      <c r="K36" s="7">
        <f>INDEX('Bottom Up (C)'!$A$93:$O$102,MATCH($B25,$B$24:$B$32,0),MATCH(K$7,'Bottom Up (C)'!$A$90:$O$90,1))</f>
        <v>3000000</v>
      </c>
      <c r="L36" s="7">
        <f>INDEX('Bottom Up (C)'!$A$93:$O$102,MATCH($B25,$B$24:$B$32,0),MATCH(L$7,'Bottom Up (C)'!$A$90:$O$90,1))</f>
        <v>3000000</v>
      </c>
      <c r="M36" s="7">
        <f>INDEX('Bottom Up (C)'!$A$93:$O$102,MATCH($B25,$B$24:$B$32,0),MATCH(M$7,'Bottom Up (C)'!$A$90:$O$90,1))</f>
        <v>3000000</v>
      </c>
      <c r="N36" s="7">
        <f>INDEX('Bottom Up (C)'!$A$93:$O$102,MATCH($B25,$B$24:$B$32,0),MATCH(N$7,'Bottom Up (C)'!$A$90:$O$90,1))</f>
        <v>3000000</v>
      </c>
    </row>
    <row r="37" spans="2:14" x14ac:dyDescent="0.45">
      <c r="B37" s="76" t="s">
        <v>57</v>
      </c>
      <c r="D37" s="7">
        <f>INDEX('Bottom Up (C)'!$A$93:$O$102,MATCH($B26,$B$24:$B$32,0),MATCH(D$7,'Bottom Up (C)'!$A$90:$O$90,1))</f>
        <v>2500000</v>
      </c>
      <c r="E37" s="7">
        <f>INDEX('Bottom Up (C)'!$A$93:$O$102,MATCH($B26,$B$24:$B$32,0),MATCH(E$7,'Bottom Up (C)'!$A$90:$O$90,1))</f>
        <v>2500000</v>
      </c>
      <c r="F37" s="7">
        <f>INDEX('Bottom Up (C)'!$A$93:$O$102,MATCH($B26,$B$24:$B$32,0),MATCH(F$7,'Bottom Up (C)'!$A$90:$O$90,1))</f>
        <v>2500000</v>
      </c>
      <c r="G37" s="7">
        <f>INDEX('Bottom Up (C)'!$A$93:$O$102,MATCH($B26,$B$24:$B$32,0),MATCH(G$7,'Bottom Up (C)'!$A$90:$O$90,1))</f>
        <v>2500000</v>
      </c>
      <c r="H37" s="7">
        <f>INDEX('Bottom Up (C)'!$A$93:$O$102,MATCH($B26,$B$24:$B$32,0),MATCH(H$7,'Bottom Up (C)'!$A$90:$O$90,1))</f>
        <v>2500000</v>
      </c>
      <c r="I37" s="7">
        <f>INDEX('Bottom Up (C)'!$A$93:$O$102,MATCH($B26,$B$24:$B$32,0),MATCH(I$7,'Bottom Up (C)'!$A$90:$O$90,1))</f>
        <v>2500000</v>
      </c>
      <c r="J37" s="7">
        <f>INDEX('Bottom Up (C)'!$A$93:$O$102,MATCH($B26,$B$24:$B$32,0),MATCH(J$7,'Bottom Up (C)'!$A$90:$O$90,1))</f>
        <v>2500000</v>
      </c>
      <c r="K37" s="7">
        <f>INDEX('Bottom Up (C)'!$A$93:$O$102,MATCH($B26,$B$24:$B$32,0),MATCH(K$7,'Bottom Up (C)'!$A$90:$O$90,1))</f>
        <v>2500000</v>
      </c>
      <c r="L37" s="7">
        <f>INDEX('Bottom Up (C)'!$A$93:$O$102,MATCH($B26,$B$24:$B$32,0),MATCH(L$7,'Bottom Up (C)'!$A$90:$O$90,1))</f>
        <v>2500000</v>
      </c>
      <c r="M37" s="7">
        <f>INDEX('Bottom Up (C)'!$A$93:$O$102,MATCH($B26,$B$24:$B$32,0),MATCH(M$7,'Bottom Up (C)'!$A$90:$O$90,1))</f>
        <v>2500000</v>
      </c>
      <c r="N37" s="7">
        <f>INDEX('Bottom Up (C)'!$A$93:$O$102,MATCH($B26,$B$24:$B$32,0),MATCH(N$7,'Bottom Up (C)'!$A$90:$O$90,1))</f>
        <v>2500000</v>
      </c>
    </row>
    <row r="38" spans="2:14" x14ac:dyDescent="0.45">
      <c r="B38" s="76" t="s">
        <v>5</v>
      </c>
      <c r="D38" s="7">
        <f>INDEX('Bottom Up (C)'!$A$93:$O$102,MATCH($B27,$B$24:$B$32,0),MATCH(D$7,'Bottom Up (C)'!$A$90:$O$90,1))</f>
        <v>2500000</v>
      </c>
      <c r="E38" s="7">
        <f>INDEX('Bottom Up (C)'!$A$93:$O$102,MATCH($B27,$B$24:$B$32,0),MATCH(E$7,'Bottom Up (C)'!$A$90:$O$90,1))</f>
        <v>2500000</v>
      </c>
      <c r="F38" s="7">
        <f>INDEX('Bottom Up (C)'!$A$93:$O$102,MATCH($B27,$B$24:$B$32,0),MATCH(F$7,'Bottom Up (C)'!$A$90:$O$90,1))</f>
        <v>2500000</v>
      </c>
      <c r="G38" s="7">
        <f>INDEX('Bottom Up (C)'!$A$93:$O$102,MATCH($B27,$B$24:$B$32,0),MATCH(G$7,'Bottom Up (C)'!$A$90:$O$90,1))</f>
        <v>2500000</v>
      </c>
      <c r="H38" s="7">
        <f>INDEX('Bottom Up (C)'!$A$93:$O$102,MATCH($B27,$B$24:$B$32,0),MATCH(H$7,'Bottom Up (C)'!$A$90:$O$90,1))</f>
        <v>2500000</v>
      </c>
      <c r="I38" s="7">
        <f>INDEX('Bottom Up (C)'!$A$93:$O$102,MATCH($B27,$B$24:$B$32,0),MATCH(I$7,'Bottom Up (C)'!$A$90:$O$90,1))</f>
        <v>2500000</v>
      </c>
      <c r="J38" s="7">
        <f>INDEX('Bottom Up (C)'!$A$93:$O$102,MATCH($B27,$B$24:$B$32,0),MATCH(J$7,'Bottom Up (C)'!$A$90:$O$90,1))</f>
        <v>2500000</v>
      </c>
      <c r="K38" s="7">
        <f>INDEX('Bottom Up (C)'!$A$93:$O$102,MATCH($B27,$B$24:$B$32,0),MATCH(K$7,'Bottom Up (C)'!$A$90:$O$90,1))</f>
        <v>2500000</v>
      </c>
      <c r="L38" s="7">
        <f>INDEX('Bottom Up (C)'!$A$93:$O$102,MATCH($B27,$B$24:$B$32,0),MATCH(L$7,'Bottom Up (C)'!$A$90:$O$90,1))</f>
        <v>2500000</v>
      </c>
      <c r="M38" s="7">
        <f>INDEX('Bottom Up (C)'!$A$93:$O$102,MATCH($B27,$B$24:$B$32,0),MATCH(M$7,'Bottom Up (C)'!$A$90:$O$90,1))</f>
        <v>2500000</v>
      </c>
      <c r="N38" s="7">
        <f>INDEX('Bottom Up (C)'!$A$93:$O$102,MATCH($B27,$B$24:$B$32,0),MATCH(N$7,'Bottom Up (C)'!$A$90:$O$90,1))</f>
        <v>2500000</v>
      </c>
    </row>
    <row r="39" spans="2:14" x14ac:dyDescent="0.45">
      <c r="B39" s="76" t="s">
        <v>6</v>
      </c>
      <c r="D39" s="7">
        <f>INDEX('Bottom Up (C)'!$A$93:$O$102,MATCH($B28,$B$24:$B$32,0),MATCH(D$7,'Bottom Up (C)'!$A$90:$O$90,1))</f>
        <v>7500000</v>
      </c>
      <c r="E39" s="7">
        <f>INDEX('Bottom Up (C)'!$A$93:$O$102,MATCH($B28,$B$24:$B$32,0),MATCH(E$7,'Bottom Up (C)'!$A$90:$O$90,1))</f>
        <v>7500000</v>
      </c>
      <c r="F39" s="7">
        <f>INDEX('Bottom Up (C)'!$A$93:$O$102,MATCH($B28,$B$24:$B$32,0),MATCH(F$7,'Bottom Up (C)'!$A$90:$O$90,1))</f>
        <v>7500000</v>
      </c>
      <c r="G39" s="7">
        <f>INDEX('Bottom Up (C)'!$A$93:$O$102,MATCH($B28,$B$24:$B$32,0),MATCH(G$7,'Bottom Up (C)'!$A$90:$O$90,1))</f>
        <v>7500000</v>
      </c>
      <c r="H39" s="7">
        <f>INDEX('Bottom Up (C)'!$A$93:$O$102,MATCH($B28,$B$24:$B$32,0),MATCH(H$7,'Bottom Up (C)'!$A$90:$O$90,1))</f>
        <v>7500000</v>
      </c>
      <c r="I39" s="7">
        <f>INDEX('Bottom Up (C)'!$A$93:$O$102,MATCH($B28,$B$24:$B$32,0),MATCH(I$7,'Bottom Up (C)'!$A$90:$O$90,1))</f>
        <v>7500000</v>
      </c>
      <c r="J39" s="7">
        <f>INDEX('Bottom Up (C)'!$A$93:$O$102,MATCH($B28,$B$24:$B$32,0),MATCH(J$7,'Bottom Up (C)'!$A$90:$O$90,1))</f>
        <v>7500000</v>
      </c>
      <c r="K39" s="7">
        <f>INDEX('Bottom Up (C)'!$A$93:$O$102,MATCH($B28,$B$24:$B$32,0),MATCH(K$7,'Bottom Up (C)'!$A$90:$O$90,1))</f>
        <v>7500000</v>
      </c>
      <c r="L39" s="7">
        <f>INDEX('Bottom Up (C)'!$A$93:$O$102,MATCH($B28,$B$24:$B$32,0),MATCH(L$7,'Bottom Up (C)'!$A$90:$O$90,1))</f>
        <v>7500000</v>
      </c>
      <c r="M39" s="7">
        <f>INDEX('Bottom Up (C)'!$A$93:$O$102,MATCH($B28,$B$24:$B$32,0),MATCH(M$7,'Bottom Up (C)'!$A$90:$O$90,1))</f>
        <v>7500000</v>
      </c>
      <c r="N39" s="7">
        <f>INDEX('Bottom Up (C)'!$A$93:$O$102,MATCH($B28,$B$24:$B$32,0),MATCH(N$7,'Bottom Up (C)'!$A$90:$O$90,1))</f>
        <v>7500000</v>
      </c>
    </row>
    <row r="40" spans="2:14" x14ac:dyDescent="0.45">
      <c r="B40" s="76" t="s">
        <v>58</v>
      </c>
      <c r="D40" s="7">
        <f>INDEX('Bottom Up (C)'!$A$93:$O$102,MATCH($B29,$B$24:$B$32,0),MATCH(D$7,'Bottom Up (C)'!$A$90:$O$90,1))</f>
        <v>0</v>
      </c>
      <c r="E40" s="7">
        <f>INDEX('Bottom Up (C)'!$A$93:$O$102,MATCH($B29,$B$24:$B$32,0),MATCH(E$7,'Bottom Up (C)'!$A$90:$O$90,1))</f>
        <v>0</v>
      </c>
      <c r="F40" s="7">
        <f>INDEX('Bottom Up (C)'!$A$93:$O$102,MATCH($B29,$B$24:$B$32,0),MATCH(F$7,'Bottom Up (C)'!$A$90:$O$90,1))</f>
        <v>0</v>
      </c>
      <c r="G40" s="7">
        <f>INDEX('Bottom Up (C)'!$A$93:$O$102,MATCH($B29,$B$24:$B$32,0),MATCH(G$7,'Bottom Up (C)'!$A$90:$O$90,1))</f>
        <v>0</v>
      </c>
      <c r="H40" s="7">
        <f>INDEX('Bottom Up (C)'!$A$93:$O$102,MATCH($B29,$B$24:$B$32,0),MATCH(H$7,'Bottom Up (C)'!$A$90:$O$90,1))</f>
        <v>500000</v>
      </c>
      <c r="I40" s="7">
        <f>INDEX('Bottom Up (C)'!$A$93:$O$102,MATCH($B29,$B$24:$B$32,0),MATCH(I$7,'Bottom Up (C)'!$A$90:$O$90,1))</f>
        <v>500000</v>
      </c>
      <c r="J40" s="7">
        <f>INDEX('Bottom Up (C)'!$A$93:$O$102,MATCH($B29,$B$24:$B$32,0),MATCH(J$7,'Bottom Up (C)'!$A$90:$O$90,1))</f>
        <v>500000</v>
      </c>
      <c r="K40" s="7">
        <f>INDEX('Bottom Up (C)'!$A$93:$O$102,MATCH($B29,$B$24:$B$32,0),MATCH(K$7,'Bottom Up (C)'!$A$90:$O$90,1))</f>
        <v>500000</v>
      </c>
      <c r="L40" s="7">
        <f>INDEX('Bottom Up (C)'!$A$93:$O$102,MATCH($B29,$B$24:$B$32,0),MATCH(L$7,'Bottom Up (C)'!$A$90:$O$90,1))</f>
        <v>500000</v>
      </c>
      <c r="M40" s="7">
        <f>INDEX('Bottom Up (C)'!$A$93:$O$102,MATCH($B29,$B$24:$B$32,0),MATCH(M$7,'Bottom Up (C)'!$A$90:$O$90,1))</f>
        <v>500000</v>
      </c>
      <c r="N40" s="7">
        <f>INDEX('Bottom Up (C)'!$A$93:$O$102,MATCH($B29,$B$24:$B$32,0),MATCH(N$7,'Bottom Up (C)'!$A$90:$O$90,1))</f>
        <v>500000</v>
      </c>
    </row>
    <row r="41" spans="2:14" x14ac:dyDescent="0.45">
      <c r="B41" s="76" t="s">
        <v>59</v>
      </c>
      <c r="D41" s="7">
        <f>INDEX('Bottom Up (C)'!$A$93:$O$102,MATCH($B30,$B$24:$B$32,0),MATCH(D$7,'Bottom Up (C)'!$A$90:$O$90,1))</f>
        <v>0</v>
      </c>
      <c r="E41" s="7">
        <f>INDEX('Bottom Up (C)'!$A$93:$O$102,MATCH($B30,$B$24:$B$32,0),MATCH(E$7,'Bottom Up (C)'!$A$90:$O$90,1))</f>
        <v>0</v>
      </c>
      <c r="F41" s="7">
        <f>INDEX('Bottom Up (C)'!$A$93:$O$102,MATCH($B30,$B$24:$B$32,0),MATCH(F$7,'Bottom Up (C)'!$A$90:$O$90,1))</f>
        <v>0</v>
      </c>
      <c r="G41" s="7">
        <f>INDEX('Bottom Up (C)'!$A$93:$O$102,MATCH($B30,$B$24:$B$32,0),MATCH(G$7,'Bottom Up (C)'!$A$90:$O$90,1))</f>
        <v>0</v>
      </c>
      <c r="H41" s="7">
        <f>INDEX('Bottom Up (C)'!$A$93:$O$102,MATCH($B30,$B$24:$B$32,0),MATCH(H$7,'Bottom Up (C)'!$A$90:$O$90,1))</f>
        <v>0</v>
      </c>
      <c r="I41" s="7">
        <f>INDEX('Bottom Up (C)'!$A$93:$O$102,MATCH($B30,$B$24:$B$32,0),MATCH(I$7,'Bottom Up (C)'!$A$90:$O$90,1))</f>
        <v>500000</v>
      </c>
      <c r="J41" s="7">
        <f>INDEX('Bottom Up (C)'!$A$93:$O$102,MATCH($B30,$B$24:$B$32,0),MATCH(J$7,'Bottom Up (C)'!$A$90:$O$90,1))</f>
        <v>500000</v>
      </c>
      <c r="K41" s="7">
        <f>INDEX('Bottom Up (C)'!$A$93:$O$102,MATCH($B30,$B$24:$B$32,0),MATCH(K$7,'Bottom Up (C)'!$A$90:$O$90,1))</f>
        <v>500000</v>
      </c>
      <c r="L41" s="7">
        <f>INDEX('Bottom Up (C)'!$A$93:$O$102,MATCH($B30,$B$24:$B$32,0),MATCH(L$7,'Bottom Up (C)'!$A$90:$O$90,1))</f>
        <v>500000</v>
      </c>
      <c r="M41" s="7">
        <f>INDEX('Bottom Up (C)'!$A$93:$O$102,MATCH($B30,$B$24:$B$32,0),MATCH(M$7,'Bottom Up (C)'!$A$90:$O$90,1))</f>
        <v>500000</v>
      </c>
      <c r="N41" s="7">
        <f>INDEX('Bottom Up (C)'!$A$93:$O$102,MATCH($B30,$B$24:$B$32,0),MATCH(N$7,'Bottom Up (C)'!$A$90:$O$90,1))</f>
        <v>500000</v>
      </c>
    </row>
    <row r="42" spans="2:14" x14ac:dyDescent="0.45">
      <c r="B42" s="76" t="s">
        <v>60</v>
      </c>
      <c r="D42" s="7">
        <f>INDEX('Bottom Up (C)'!$A$93:$O$102,MATCH($B31,$B$24:$B$32,0),MATCH(D$7,'Bottom Up (C)'!$A$90:$O$90,1))</f>
        <v>0</v>
      </c>
      <c r="E42" s="7">
        <f>INDEX('Bottom Up (C)'!$A$93:$O$102,MATCH($B31,$B$24:$B$32,0),MATCH(E$7,'Bottom Up (C)'!$A$90:$O$90,1))</f>
        <v>0</v>
      </c>
      <c r="F42" s="7">
        <f>INDEX('Bottom Up (C)'!$A$93:$O$102,MATCH($B31,$B$24:$B$32,0),MATCH(F$7,'Bottom Up (C)'!$A$90:$O$90,1))</f>
        <v>0</v>
      </c>
      <c r="G42" s="7">
        <f>INDEX('Bottom Up (C)'!$A$93:$O$102,MATCH($B31,$B$24:$B$32,0),MATCH(G$7,'Bottom Up (C)'!$A$90:$O$90,1))</f>
        <v>0</v>
      </c>
      <c r="H42" s="7">
        <f>INDEX('Bottom Up (C)'!$A$93:$O$102,MATCH($B31,$B$24:$B$32,0),MATCH(H$7,'Bottom Up (C)'!$A$90:$O$90,1))</f>
        <v>0</v>
      </c>
      <c r="I42" s="7">
        <f>INDEX('Bottom Up (C)'!$A$93:$O$102,MATCH($B31,$B$24:$B$32,0),MATCH(I$7,'Bottom Up (C)'!$A$90:$O$90,1))</f>
        <v>0</v>
      </c>
      <c r="J42" s="7">
        <f>INDEX('Bottom Up (C)'!$A$93:$O$102,MATCH($B31,$B$24:$B$32,0),MATCH(J$7,'Bottom Up (C)'!$A$90:$O$90,1))</f>
        <v>500000</v>
      </c>
      <c r="K42" s="7">
        <f>INDEX('Bottom Up (C)'!$A$93:$O$102,MATCH($B31,$B$24:$B$32,0),MATCH(K$7,'Bottom Up (C)'!$A$90:$O$90,1))</f>
        <v>500000</v>
      </c>
      <c r="L42" s="7">
        <f>INDEX('Bottom Up (C)'!$A$93:$O$102,MATCH($B31,$B$24:$B$32,0),MATCH(L$7,'Bottom Up (C)'!$A$90:$O$90,1))</f>
        <v>500000</v>
      </c>
      <c r="M42" s="7">
        <f>INDEX('Bottom Up (C)'!$A$93:$O$102,MATCH($B31,$B$24:$B$32,0),MATCH(M$7,'Bottom Up (C)'!$A$90:$O$90,1))</f>
        <v>500000</v>
      </c>
      <c r="N42" s="7">
        <f>INDEX('Bottom Up (C)'!$A$93:$O$102,MATCH($B31,$B$24:$B$32,0),MATCH(N$7,'Bottom Up (C)'!$A$90:$O$90,1))</f>
        <v>500000</v>
      </c>
    </row>
    <row r="43" spans="2:14" x14ac:dyDescent="0.45">
      <c r="B43" s="73" t="s">
        <v>61</v>
      </c>
      <c r="C43" s="66"/>
      <c r="D43" s="22">
        <f>INDEX('Bottom Up (C)'!$A$93:$O$102,MATCH($B32,$B$24:$B$32,0),MATCH(D$7,'Bottom Up (C)'!$A$90:$O$90,1))</f>
        <v>0</v>
      </c>
      <c r="E43" s="22">
        <f>INDEX('Bottom Up (C)'!$A$93:$O$102,MATCH($B32,$B$24:$B$32,0),MATCH(E$7,'Bottom Up (C)'!$A$90:$O$90,1))</f>
        <v>0</v>
      </c>
      <c r="F43" s="22">
        <f>INDEX('Bottom Up (C)'!$A$93:$O$102,MATCH($B32,$B$24:$B$32,0),MATCH(F$7,'Bottom Up (C)'!$A$90:$O$90,1))</f>
        <v>0</v>
      </c>
      <c r="G43" s="22">
        <f>INDEX('Bottom Up (C)'!$A$93:$O$102,MATCH($B32,$B$24:$B$32,0),MATCH(G$7,'Bottom Up (C)'!$A$90:$O$90,1))</f>
        <v>0</v>
      </c>
      <c r="H43" s="22">
        <f>INDEX('Bottom Up (C)'!$A$93:$O$102,MATCH($B32,$B$24:$B$32,0),MATCH(H$7,'Bottom Up (C)'!$A$90:$O$90,1))</f>
        <v>0</v>
      </c>
      <c r="I43" s="22">
        <f>INDEX('Bottom Up (C)'!$A$93:$O$102,MATCH($B32,$B$24:$B$32,0),MATCH(I$7,'Bottom Up (C)'!$A$90:$O$90,1))</f>
        <v>0</v>
      </c>
      <c r="J43" s="22">
        <f>INDEX('Bottom Up (C)'!$A$93:$O$102,MATCH($B32,$B$24:$B$32,0),MATCH(J$7,'Bottom Up (C)'!$A$90:$O$90,1))</f>
        <v>0</v>
      </c>
      <c r="K43" s="22">
        <f>INDEX('Bottom Up (C)'!$A$93:$O$102,MATCH($B32,$B$24:$B$32,0),MATCH(K$7,'Bottom Up (C)'!$A$90:$O$90,1))</f>
        <v>0</v>
      </c>
      <c r="L43" s="22">
        <f>INDEX('Bottom Up (C)'!$A$93:$O$102,MATCH($B32,$B$24:$B$32,0),MATCH(L$7,'Bottom Up (C)'!$A$90:$O$90,1))</f>
        <v>1000000</v>
      </c>
      <c r="M43" s="22">
        <f>INDEX('Bottom Up (C)'!$A$93:$O$102,MATCH($B32,$B$24:$B$32,0),MATCH(M$7,'Bottom Up (C)'!$A$90:$O$90,1))</f>
        <v>1000000</v>
      </c>
      <c r="N43" s="22">
        <f>INDEX('Bottom Up (C)'!$A$93:$O$102,MATCH($B32,$B$24:$B$32,0),MATCH(N$7,'Bottom Up (C)'!$A$90:$O$90,1))</f>
        <v>1000000</v>
      </c>
    </row>
    <row r="44" spans="2:14" x14ac:dyDescent="0.45">
      <c r="B44" s="58" t="s">
        <v>54</v>
      </c>
      <c r="D44" s="7">
        <f>SUM(D35:D43)</f>
        <v>15500000</v>
      </c>
      <c r="E44" s="7">
        <f t="shared" ref="E44:M44" si="9">SUM(E35:E43)</f>
        <v>15500000</v>
      </c>
      <c r="F44" s="7">
        <f t="shared" si="9"/>
        <v>15500000</v>
      </c>
      <c r="G44" s="7">
        <f t="shared" si="9"/>
        <v>15500000</v>
      </c>
      <c r="H44" s="7">
        <f t="shared" si="9"/>
        <v>16000000</v>
      </c>
      <c r="I44" s="7">
        <f t="shared" si="9"/>
        <v>16500000</v>
      </c>
      <c r="J44" s="7">
        <f t="shared" si="9"/>
        <v>17000000</v>
      </c>
      <c r="K44" s="7">
        <f t="shared" si="9"/>
        <v>17000000</v>
      </c>
      <c r="L44" s="7">
        <f t="shared" si="9"/>
        <v>18000000</v>
      </c>
      <c r="M44" s="7">
        <f t="shared" si="9"/>
        <v>18000000</v>
      </c>
      <c r="N44" s="7">
        <f t="shared" ref="N44" si="10">SUM(N35:N43)</f>
        <v>18000000</v>
      </c>
    </row>
    <row r="49" spans="3:14" x14ac:dyDescent="0.45"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</row>
    <row r="50" spans="3:14" x14ac:dyDescent="0.45"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</row>
    <row r="51" spans="3:14" x14ac:dyDescent="0.45"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</row>
    <row r="52" spans="3:14" x14ac:dyDescent="0.45"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</row>
    <row r="54" spans="3:14" x14ac:dyDescent="0.45">
      <c r="C54" s="81"/>
      <c r="D54" s="81"/>
      <c r="E54" s="81"/>
      <c r="F54" s="81"/>
      <c r="G54" s="81"/>
      <c r="H54" s="81"/>
      <c r="I54" s="81"/>
      <c r="J54" s="81"/>
      <c r="K54" s="81"/>
      <c r="L54" s="81"/>
      <c r="M54" s="81"/>
      <c r="N54" s="81"/>
    </row>
    <row r="55" spans="3:14" x14ac:dyDescent="0.45"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</row>
    <row r="56" spans="3:14" x14ac:dyDescent="0.45"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</row>
    <row r="57" spans="3:14" x14ac:dyDescent="0.45"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</row>
    <row r="58" spans="3:14" x14ac:dyDescent="0.45"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</row>
    <row r="59" spans="3:14" x14ac:dyDescent="0.45"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</row>
    <row r="60" spans="3:14" x14ac:dyDescent="0.45"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</row>
    <row r="61" spans="3:14" x14ac:dyDescent="0.45"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</row>
    <row r="65" spans="4:14" x14ac:dyDescent="0.45"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</row>
    <row r="66" spans="4:14" x14ac:dyDescent="0.45"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</row>
    <row r="67" spans="4:14" x14ac:dyDescent="0.45"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</row>
    <row r="68" spans="4:14" x14ac:dyDescent="0.45"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Read Me</vt:lpstr>
      <vt:lpstr>Bottom Up (C)</vt:lpstr>
      <vt:lpstr>Bottom Up Waterfall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Support</dc:creator>
  <cp:lastModifiedBy>Support</cp:lastModifiedBy>
  <dcterms:created xsi:type="dcterms:W3CDTF">2021-11-08T21:23:23Z</dcterms:created>
  <dcterms:modified xsi:type="dcterms:W3CDTF">2022-05-06T16:56:07Z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GoalSeek" visible="true"/>
      </mso:documentControls>
    </mso:qat>
  </mso:ribbon>
</mso:customUI>
</file>